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<sst xmlns="http://schemas.openxmlformats.org/spreadsheetml/2006/main" count="209" uniqueCount="64">
  <si>
    <t>乌恰县各乡（镇）村草地适宜载畜量核定表</t>
  </si>
  <si>
    <t>序号</t>
  </si>
  <si>
    <t>乡镇</t>
  </si>
  <si>
    <t>村</t>
  </si>
  <si>
    <t>季节草场</t>
  </si>
  <si>
    <t>草地净面积（亩）</t>
  </si>
  <si>
    <t>青草产量（公斤）</t>
  </si>
  <si>
    <t>日食量（公斤）</t>
  </si>
  <si>
    <t>放牧天数</t>
  </si>
  <si>
    <t>理论载畜量（羊单位）</t>
  </si>
  <si>
    <t>羊单位所需面积（亩）</t>
  </si>
  <si>
    <t>产草量</t>
  </si>
  <si>
    <t>利用率%</t>
  </si>
  <si>
    <t>可利用草量</t>
  </si>
  <si>
    <t>黑孜苇</t>
  </si>
  <si>
    <t>库拉热克村</t>
  </si>
  <si>
    <t>夏季草场</t>
  </si>
  <si>
    <t>秋季草场</t>
  </si>
  <si>
    <t>冬季草场</t>
  </si>
  <si>
    <t>春季草场</t>
  </si>
  <si>
    <t>合计</t>
  </si>
  <si>
    <t>也克铁列克村</t>
  </si>
  <si>
    <t>坎久干村</t>
  </si>
  <si>
    <t>阿热布拉克村</t>
  </si>
  <si>
    <t>康西湾村</t>
  </si>
  <si>
    <t>综合合计</t>
  </si>
  <si>
    <t>吾合沙鲁乡</t>
  </si>
  <si>
    <t>恰提村</t>
  </si>
  <si>
    <t>吾合沙鲁村</t>
  </si>
  <si>
    <t>乌鲁克恰提乡</t>
  </si>
  <si>
    <t>库尔干村</t>
  </si>
  <si>
    <t>琼铁热克村</t>
  </si>
  <si>
    <t>冬春草场</t>
  </si>
  <si>
    <t>克孜勒库鲁村</t>
  </si>
  <si>
    <t>萨热克巴依村</t>
  </si>
  <si>
    <t>吉根乡</t>
  </si>
  <si>
    <t>萨孜村</t>
  </si>
  <si>
    <t>哈拉铁列克村</t>
  </si>
  <si>
    <t>斯木哈纳村</t>
  </si>
  <si>
    <t>沙哈勒村</t>
  </si>
  <si>
    <t>膘尔托阔依乡</t>
  </si>
  <si>
    <t>膘尔托阔依村</t>
  </si>
  <si>
    <t>塔尔尕拉克村</t>
  </si>
  <si>
    <t>阿合奇村</t>
  </si>
  <si>
    <t>阿依尕尔特村</t>
  </si>
  <si>
    <t>波斯坦铁列克乡</t>
  </si>
  <si>
    <t>乔尔波村</t>
  </si>
  <si>
    <t>冬春季草场</t>
  </si>
  <si>
    <t>依买克村</t>
  </si>
  <si>
    <t>居鲁克巴什村</t>
  </si>
  <si>
    <t>马热加尼库木村</t>
  </si>
  <si>
    <t>夏秋草场</t>
  </si>
  <si>
    <t>巴音库鲁提乡</t>
  </si>
  <si>
    <t>巴音库鲁提村</t>
  </si>
  <si>
    <t>恰克马玛克牧场</t>
  </si>
  <si>
    <t>克孜勒阿根村</t>
  </si>
  <si>
    <t>托云乡</t>
  </si>
  <si>
    <t>托云村</t>
  </si>
  <si>
    <t>苏约克村</t>
  </si>
  <si>
    <t>库瓦提村</t>
  </si>
  <si>
    <t xml:space="preserve">铁列克乡 </t>
  </si>
  <si>
    <t>喀拉铁列克乡</t>
  </si>
  <si>
    <t>铁列克乡村</t>
  </si>
  <si>
    <t>全县合计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</si>
</sst>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3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2"/>
      <color theme="0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2"/>
      <color theme="0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name val="宋体"/>
      <charset val="134"/>
      <scheme val="minor"/>
    </font>
    <font>
      <b/>
      <sz val="14"/>
      <color theme="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10" applyNumberFormat="0" applyAlignment="0" applyProtection="0">
      <alignment vertical="center"/>
    </xf>
    <xf numFmtId="0" fontId="26" fillId="4" borderId="11" applyNumberFormat="0" applyAlignment="0" applyProtection="0">
      <alignment vertical="center"/>
    </xf>
    <xf numFmtId="0" fontId="27" fillId="4" borderId="10" applyNumberFormat="0" applyAlignment="0" applyProtection="0">
      <alignment vertical="center"/>
    </xf>
    <xf numFmtId="0" fontId="28" fillId="5" borderId="12" applyNumberFormat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176" fontId="0" fillId="0" borderId="0" xfId="0" applyNumberFormat="1" applyFill="1" applyAlignment="1">
      <alignment vertical="center" wrapText="1"/>
    </xf>
    <xf numFmtId="177" fontId="0" fillId="0" borderId="0" xfId="0" applyNumberFormat="1" applyFill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176" fontId="5" fillId="0" borderId="0" xfId="0" applyNumberFormat="1" applyFont="1" applyFill="1" applyAlignment="1">
      <alignment horizontal="center" vertical="center" wrapText="1"/>
    </xf>
    <xf numFmtId="177" fontId="5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177" fontId="10" fillId="0" borderId="1" xfId="0" applyNumberFormat="1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77" fontId="11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176" fontId="14" fillId="0" borderId="1" xfId="0" applyNumberFormat="1" applyFont="1" applyFill="1" applyBorder="1" applyAlignment="1">
      <alignment horizontal="center" vertical="center" wrapText="1"/>
    </xf>
    <xf numFmtId="177" fontId="15" fillId="0" borderId="1" xfId="0" applyNumberFormat="1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177" fontId="0" fillId="0" borderId="1" xfId="0" applyNumberFormat="1" applyFill="1" applyBorder="1" applyAlignment="1">
      <alignment horizontal="center" vertical="center" wrapText="1"/>
    </xf>
    <xf numFmtId="177" fontId="14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76" fontId="0" fillId="0" borderId="0" xfId="0" applyNumberFormat="1" applyFont="1" applyFill="1" applyAlignment="1">
      <alignment horizontal="center" vertical="center" wrapText="1"/>
    </xf>
    <xf numFmtId="177" fontId="7" fillId="0" borderId="0" xfId="0" applyNumberFormat="1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8"/>
  <sheetViews>
    <sheetView tabSelected="1" workbookViewId="0">
      <pane xSplit="10" ySplit="11" topLeftCell="K172" activePane="bottomRight" state="frozen"/>
      <selection/>
      <selection pane="topRight"/>
      <selection pane="bottomLeft"/>
      <selection pane="bottomRight" activeCell="O1" sqref="O1"/>
    </sheetView>
  </sheetViews>
  <sheetFormatPr defaultColWidth="8.88888888888889" defaultRowHeight="14.4"/>
  <cols>
    <col min="1" max="1" width="4.66666666666667" style="4" customWidth="1"/>
    <col min="2" max="2" width="4.77777777777778" style="5" customWidth="1"/>
    <col min="3" max="3" width="5.77777777777778" style="5" customWidth="1"/>
    <col min="4" max="4" width="12.4444444444444" style="5" customWidth="1"/>
    <col min="5" max="5" width="11.5555555555556" style="5" customWidth="1"/>
    <col min="6" max="7" width="6.44444444444444" style="5" customWidth="1"/>
    <col min="8" max="8" width="8.11111111111111" style="5" customWidth="1"/>
    <col min="9" max="10" width="6.44444444444444" style="5" customWidth="1"/>
    <col min="11" max="11" width="11.1111111111111" style="6" customWidth="1"/>
    <col min="12" max="12" width="14.6666666666667" style="7" hidden="1" customWidth="1"/>
    <col min="13" max="13" width="8.88888888888889" style="8" hidden="1" customWidth="1"/>
    <col min="14" max="16384" width="8.88888888888889" style="5"/>
  </cols>
  <sheetData>
    <row r="1" ht="46" customHeight="1" spans="1:13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10"/>
      <c r="L1" s="11"/>
      <c r="M1" s="12"/>
    </row>
    <row r="2" spans="1:13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/>
      <c r="H2" s="13"/>
      <c r="I2" s="13" t="s">
        <v>7</v>
      </c>
      <c r="J2" s="13" t="s">
        <v>8</v>
      </c>
      <c r="K2" s="14" t="s">
        <v>9</v>
      </c>
      <c r="L2" s="15" t="s">
        <v>10</v>
      </c>
      <c r="M2" s="12"/>
    </row>
    <row r="3" spans="1:13">
      <c r="A3" s="13"/>
      <c r="B3" s="13"/>
      <c r="C3" s="13"/>
      <c r="D3" s="13"/>
      <c r="E3" s="13"/>
      <c r="F3" s="13" t="s">
        <v>11</v>
      </c>
      <c r="G3" s="13" t="s">
        <v>12</v>
      </c>
      <c r="H3" s="13" t="s">
        <v>13</v>
      </c>
      <c r="I3" s="13"/>
      <c r="J3" s="13"/>
      <c r="K3" s="14"/>
      <c r="L3" s="15"/>
      <c r="M3" s="12"/>
    </row>
    <row r="4" spans="1:13">
      <c r="A4" s="16">
        <v>1</v>
      </c>
      <c r="B4" s="17" t="s">
        <v>14</v>
      </c>
      <c r="C4" s="17" t="s">
        <v>15</v>
      </c>
      <c r="D4" s="18" t="s">
        <v>16</v>
      </c>
      <c r="E4" s="18">
        <v>98175</v>
      </c>
      <c r="F4" s="18">
        <v>80</v>
      </c>
      <c r="G4" s="18">
        <v>59</v>
      </c>
      <c r="H4" s="18">
        <f t="shared" ref="H4:H7" si="0">F4*G4/M4</f>
        <v>47.2</v>
      </c>
      <c r="I4" s="18">
        <v>4</v>
      </c>
      <c r="J4" s="18">
        <v>90</v>
      </c>
      <c r="K4" s="19">
        <f t="shared" ref="K4:K17" si="1">F4*G4*E4/J4/I4/M4</f>
        <v>12871.8333333333</v>
      </c>
      <c r="L4" s="20">
        <f t="shared" ref="L4:L7" si="2">E4/K4</f>
        <v>7.6271186440678</v>
      </c>
      <c r="M4" s="12">
        <v>100</v>
      </c>
    </row>
    <row r="5" spans="1:13">
      <c r="A5" s="16">
        <v>2</v>
      </c>
      <c r="B5" s="21"/>
      <c r="C5" s="21"/>
      <c r="D5" s="18" t="s">
        <v>17</v>
      </c>
      <c r="E5" s="18">
        <v>155466</v>
      </c>
      <c r="F5" s="18">
        <v>62</v>
      </c>
      <c r="G5" s="18">
        <v>47</v>
      </c>
      <c r="H5" s="18">
        <f t="shared" si="0"/>
        <v>29.14</v>
      </c>
      <c r="I5" s="18">
        <v>4</v>
      </c>
      <c r="J5" s="18">
        <v>90</v>
      </c>
      <c r="K5" s="19">
        <f t="shared" si="1"/>
        <v>12584.109</v>
      </c>
      <c r="L5" s="20">
        <f t="shared" si="2"/>
        <v>12.3541523678792</v>
      </c>
      <c r="M5" s="12">
        <v>100</v>
      </c>
    </row>
    <row r="6" spans="1:13">
      <c r="A6" s="16">
        <v>3</v>
      </c>
      <c r="B6" s="21"/>
      <c r="C6" s="21"/>
      <c r="D6" s="18" t="s">
        <v>18</v>
      </c>
      <c r="E6" s="18">
        <v>172151</v>
      </c>
      <c r="F6" s="18">
        <v>50</v>
      </c>
      <c r="G6" s="18">
        <v>47</v>
      </c>
      <c r="H6" s="18">
        <f t="shared" si="0"/>
        <v>23.5</v>
      </c>
      <c r="I6" s="18">
        <v>4</v>
      </c>
      <c r="J6" s="18">
        <v>90</v>
      </c>
      <c r="K6" s="19">
        <f t="shared" si="1"/>
        <v>11237.6347222222</v>
      </c>
      <c r="L6" s="20">
        <f t="shared" si="2"/>
        <v>15.3191489361702</v>
      </c>
      <c r="M6" s="12">
        <v>100</v>
      </c>
    </row>
    <row r="7" spans="1:13">
      <c r="A7" s="16">
        <v>4</v>
      </c>
      <c r="B7" s="21"/>
      <c r="C7" s="21"/>
      <c r="D7" s="18" t="s">
        <v>19</v>
      </c>
      <c r="E7" s="18">
        <v>217966</v>
      </c>
      <c r="F7" s="18">
        <v>59</v>
      </c>
      <c r="G7" s="18">
        <v>47</v>
      </c>
      <c r="H7" s="18">
        <f t="shared" si="0"/>
        <v>27.73</v>
      </c>
      <c r="I7" s="18">
        <v>4</v>
      </c>
      <c r="J7" s="18">
        <v>90</v>
      </c>
      <c r="K7" s="19">
        <f t="shared" si="1"/>
        <v>16789.4366111111</v>
      </c>
      <c r="L7" s="20">
        <f t="shared" si="2"/>
        <v>12.9823296069239</v>
      </c>
      <c r="M7" s="12">
        <v>100</v>
      </c>
    </row>
    <row r="8" s="1" customFormat="1" ht="30" customHeight="1" spans="1:13">
      <c r="A8" s="22">
        <v>5</v>
      </c>
      <c r="B8" s="21"/>
      <c r="C8" s="23"/>
      <c r="D8" s="24" t="s">
        <v>20</v>
      </c>
      <c r="E8" s="24">
        <f>SUM(E4:E7)</f>
        <v>643758</v>
      </c>
      <c r="F8" s="24">
        <f>(F7+F6+F5+F4)/4</f>
        <v>62.75</v>
      </c>
      <c r="G8" s="24">
        <f>(G7+G6+G5+G4)/4</f>
        <v>50</v>
      </c>
      <c r="H8" s="24">
        <v>29.37</v>
      </c>
      <c r="I8" s="24">
        <v>4</v>
      </c>
      <c r="J8" s="24">
        <v>365</v>
      </c>
      <c r="K8" s="25">
        <f t="shared" si="1"/>
        <v>13834.1830479452</v>
      </c>
      <c r="L8" s="20"/>
      <c r="M8" s="26">
        <v>100</v>
      </c>
    </row>
    <row r="9" spans="1:13">
      <c r="A9" s="16">
        <v>6</v>
      </c>
      <c r="B9" s="21"/>
      <c r="C9" s="17" t="s">
        <v>21</v>
      </c>
      <c r="D9" s="18" t="s">
        <v>16</v>
      </c>
      <c r="E9" s="18">
        <v>180186</v>
      </c>
      <c r="F9" s="18">
        <v>80</v>
      </c>
      <c r="G9" s="18">
        <v>59</v>
      </c>
      <c r="H9" s="18">
        <f t="shared" ref="H9:H12" si="3">F9*G9/M9</f>
        <v>47.2</v>
      </c>
      <c r="I9" s="18">
        <v>4</v>
      </c>
      <c r="J9" s="18">
        <v>90</v>
      </c>
      <c r="K9" s="19">
        <f t="shared" si="1"/>
        <v>23624.3866666667</v>
      </c>
      <c r="L9" s="20">
        <f>E9/K9</f>
        <v>7.6271186440678</v>
      </c>
      <c r="M9" s="12">
        <v>100</v>
      </c>
    </row>
    <row r="10" spans="1:13">
      <c r="A10" s="16">
        <v>7</v>
      </c>
      <c r="B10" s="21"/>
      <c r="C10" s="21"/>
      <c r="D10" s="18" t="s">
        <v>17</v>
      </c>
      <c r="E10" s="18">
        <v>160285</v>
      </c>
      <c r="F10" s="18">
        <v>62</v>
      </c>
      <c r="G10" s="18">
        <v>47</v>
      </c>
      <c r="H10" s="18">
        <f t="shared" si="3"/>
        <v>29.14</v>
      </c>
      <c r="I10" s="18">
        <v>4</v>
      </c>
      <c r="J10" s="18">
        <v>90</v>
      </c>
      <c r="K10" s="19">
        <f t="shared" si="1"/>
        <v>12974.1802777778</v>
      </c>
      <c r="L10" s="20">
        <f>E10/K10</f>
        <v>12.3541523678792</v>
      </c>
      <c r="M10" s="12">
        <v>100</v>
      </c>
    </row>
    <row r="11" spans="1:13">
      <c r="A11" s="16">
        <v>8</v>
      </c>
      <c r="B11" s="21"/>
      <c r="C11" s="21"/>
      <c r="D11" s="18" t="s">
        <v>18</v>
      </c>
      <c r="E11" s="18">
        <v>103059</v>
      </c>
      <c r="F11" s="18">
        <v>50</v>
      </c>
      <c r="G11" s="18">
        <v>47</v>
      </c>
      <c r="H11" s="18">
        <f t="shared" si="3"/>
        <v>23.5</v>
      </c>
      <c r="I11" s="18">
        <v>4</v>
      </c>
      <c r="J11" s="18">
        <v>90</v>
      </c>
      <c r="K11" s="19">
        <f t="shared" si="1"/>
        <v>6727.4625</v>
      </c>
      <c r="L11" s="20">
        <f>E11/K11</f>
        <v>15.3191489361702</v>
      </c>
      <c r="M11" s="12">
        <v>100</v>
      </c>
    </row>
    <row r="12" spans="1:13">
      <c r="A12" s="16">
        <v>9</v>
      </c>
      <c r="B12" s="21"/>
      <c r="C12" s="21"/>
      <c r="D12" s="18" t="s">
        <v>19</v>
      </c>
      <c r="E12" s="18">
        <v>146000</v>
      </c>
      <c r="F12" s="18">
        <v>59</v>
      </c>
      <c r="G12" s="18">
        <v>47</v>
      </c>
      <c r="H12" s="18">
        <f t="shared" si="3"/>
        <v>27.73</v>
      </c>
      <c r="I12" s="18">
        <v>4</v>
      </c>
      <c r="J12" s="18">
        <v>90</v>
      </c>
      <c r="K12" s="19">
        <f t="shared" si="1"/>
        <v>11246.0555555556</v>
      </c>
      <c r="L12" s="20">
        <f>E12/K12</f>
        <v>12.9823296069239</v>
      </c>
      <c r="M12" s="12">
        <v>100</v>
      </c>
    </row>
    <row r="13" s="1" customFormat="1" ht="37" customHeight="1" spans="1:13">
      <c r="A13" s="22">
        <v>10</v>
      </c>
      <c r="B13" s="21"/>
      <c r="C13" s="23"/>
      <c r="D13" s="24" t="s">
        <v>20</v>
      </c>
      <c r="E13" s="24">
        <f>SUM(E9:E12)</f>
        <v>589530</v>
      </c>
      <c r="F13" s="24">
        <f>(F12+F11+F10+F9)/4</f>
        <v>62.75</v>
      </c>
      <c r="G13" s="24">
        <f>(G12+G11+G10+G9)/4</f>
        <v>50</v>
      </c>
      <c r="H13" s="24">
        <v>29.36</v>
      </c>
      <c r="I13" s="24">
        <v>4</v>
      </c>
      <c r="J13" s="24">
        <v>365</v>
      </c>
      <c r="K13" s="25">
        <f t="shared" si="1"/>
        <v>12668.8381849315</v>
      </c>
      <c r="L13" s="20"/>
      <c r="M13" s="26">
        <v>100</v>
      </c>
    </row>
    <row r="14" spans="1:13">
      <c r="A14" s="16">
        <v>11</v>
      </c>
      <c r="B14" s="21"/>
      <c r="C14" s="17" t="s">
        <v>22</v>
      </c>
      <c r="D14" s="18" t="s">
        <v>16</v>
      </c>
      <c r="E14" s="18">
        <v>250168</v>
      </c>
      <c r="F14" s="18">
        <v>80</v>
      </c>
      <c r="G14" s="18">
        <v>59</v>
      </c>
      <c r="H14" s="18">
        <f t="shared" ref="H14:H17" si="4">F14*G14/M14</f>
        <v>47.2</v>
      </c>
      <c r="I14" s="18">
        <v>4</v>
      </c>
      <c r="J14" s="18">
        <v>90</v>
      </c>
      <c r="K14" s="19">
        <f t="shared" si="1"/>
        <v>32799.8044444444</v>
      </c>
      <c r="L14" s="20">
        <f>E14/K14</f>
        <v>7.6271186440678</v>
      </c>
      <c r="M14" s="12">
        <v>100</v>
      </c>
    </row>
    <row r="15" spans="1:13">
      <c r="A15" s="16">
        <v>12</v>
      </c>
      <c r="B15" s="21"/>
      <c r="C15" s="21"/>
      <c r="D15" s="18" t="s">
        <v>17</v>
      </c>
      <c r="E15" s="18">
        <v>99544</v>
      </c>
      <c r="F15" s="18">
        <v>62</v>
      </c>
      <c r="G15" s="18">
        <v>47</v>
      </c>
      <c r="H15" s="18">
        <f t="shared" si="4"/>
        <v>29.14</v>
      </c>
      <c r="I15" s="18">
        <v>4</v>
      </c>
      <c r="J15" s="18">
        <v>90</v>
      </c>
      <c r="K15" s="19">
        <f t="shared" si="1"/>
        <v>8057.53377777778</v>
      </c>
      <c r="L15" s="20">
        <f>E15/K15</f>
        <v>12.3541523678792</v>
      </c>
      <c r="M15" s="12">
        <v>100</v>
      </c>
    </row>
    <row r="16" spans="1:13">
      <c r="A16" s="16">
        <v>13</v>
      </c>
      <c r="B16" s="21"/>
      <c r="C16" s="21"/>
      <c r="D16" s="18" t="s">
        <v>18</v>
      </c>
      <c r="E16" s="18">
        <v>101979</v>
      </c>
      <c r="F16" s="18">
        <v>50</v>
      </c>
      <c r="G16" s="18">
        <v>47</v>
      </c>
      <c r="H16" s="18">
        <f t="shared" si="4"/>
        <v>23.5</v>
      </c>
      <c r="I16" s="18">
        <v>4</v>
      </c>
      <c r="J16" s="18">
        <v>90</v>
      </c>
      <c r="K16" s="19">
        <f t="shared" si="1"/>
        <v>6656.9625</v>
      </c>
      <c r="L16" s="20">
        <f>E16/K16</f>
        <v>15.3191489361702</v>
      </c>
      <c r="M16" s="12">
        <v>100</v>
      </c>
    </row>
    <row r="17" spans="1:13">
      <c r="A17" s="16">
        <v>14</v>
      </c>
      <c r="B17" s="21"/>
      <c r="C17" s="21"/>
      <c r="D17" s="18" t="s">
        <v>19</v>
      </c>
      <c r="E17" s="18">
        <v>132186</v>
      </c>
      <c r="F17" s="18">
        <v>59</v>
      </c>
      <c r="G17" s="18">
        <v>47</v>
      </c>
      <c r="H17" s="18">
        <f t="shared" si="4"/>
        <v>27.73</v>
      </c>
      <c r="I17" s="18">
        <v>4</v>
      </c>
      <c r="J17" s="18">
        <v>90</v>
      </c>
      <c r="K17" s="19">
        <f t="shared" si="1"/>
        <v>10181.9938333333</v>
      </c>
      <c r="L17" s="20">
        <f>E17/K17</f>
        <v>12.9823296069239</v>
      </c>
      <c r="M17" s="12">
        <v>100</v>
      </c>
    </row>
    <row r="18" s="1" customFormat="1" ht="38" customHeight="1" spans="1:13">
      <c r="A18" s="22">
        <v>15</v>
      </c>
      <c r="B18" s="21"/>
      <c r="C18" s="23"/>
      <c r="D18" s="24" t="s">
        <v>20</v>
      </c>
      <c r="E18" s="24">
        <f>SUM(E14:E17)</f>
        <v>583877</v>
      </c>
      <c r="F18" s="24">
        <f>(F17+F16+F15+F14)/4</f>
        <v>62.75</v>
      </c>
      <c r="G18" s="24">
        <f>(G17+G16+G15+G14)/4</f>
        <v>50</v>
      </c>
      <c r="H18" s="24">
        <v>29.36</v>
      </c>
      <c r="I18" s="24">
        <v>4</v>
      </c>
      <c r="J18" s="24">
        <v>365</v>
      </c>
      <c r="K18" s="25">
        <f>E18*F18*G18/J18/M18</f>
        <v>50189.4270547945</v>
      </c>
      <c r="L18" s="20"/>
      <c r="M18" s="26">
        <v>100</v>
      </c>
    </row>
    <row r="19" spans="1:13">
      <c r="A19" s="16">
        <v>16</v>
      </c>
      <c r="B19" s="21"/>
      <c r="C19" s="17" t="s">
        <v>23</v>
      </c>
      <c r="D19" s="18" t="s">
        <v>16</v>
      </c>
      <c r="E19" s="18">
        <v>62233</v>
      </c>
      <c r="F19" s="18">
        <v>80</v>
      </c>
      <c r="G19" s="18">
        <v>59</v>
      </c>
      <c r="H19" s="18">
        <f t="shared" ref="H19:H22" si="5">F19*G19/M19</f>
        <v>47.2</v>
      </c>
      <c r="I19" s="18">
        <v>4</v>
      </c>
      <c r="J19" s="18">
        <v>90</v>
      </c>
      <c r="K19" s="19">
        <f t="shared" ref="K19:K28" si="6">F19*G19*E19/J19/I19/M19</f>
        <v>8159.43777777778</v>
      </c>
      <c r="L19" s="20">
        <f>E19/K19</f>
        <v>7.6271186440678</v>
      </c>
      <c r="M19" s="12">
        <v>100</v>
      </c>
    </row>
    <row r="20" spans="1:13">
      <c r="A20" s="16">
        <v>17</v>
      </c>
      <c r="B20" s="21"/>
      <c r="C20" s="21"/>
      <c r="D20" s="18" t="s">
        <v>17</v>
      </c>
      <c r="E20" s="18">
        <v>84364</v>
      </c>
      <c r="F20" s="18">
        <v>62</v>
      </c>
      <c r="G20" s="18">
        <v>47</v>
      </c>
      <c r="H20" s="18">
        <f t="shared" si="5"/>
        <v>29.14</v>
      </c>
      <c r="I20" s="18">
        <v>4</v>
      </c>
      <c r="J20" s="18">
        <v>90</v>
      </c>
      <c r="K20" s="19">
        <f t="shared" si="6"/>
        <v>6828.79711111111</v>
      </c>
      <c r="L20" s="20">
        <f>E20/K20</f>
        <v>12.3541523678792</v>
      </c>
      <c r="M20" s="12">
        <v>100</v>
      </c>
    </row>
    <row r="21" spans="1:13">
      <c r="A21" s="16">
        <v>18</v>
      </c>
      <c r="B21" s="21"/>
      <c r="C21" s="21"/>
      <c r="D21" s="18" t="s">
        <v>18</v>
      </c>
      <c r="E21" s="18">
        <v>102943</v>
      </c>
      <c r="F21" s="18">
        <v>50</v>
      </c>
      <c r="G21" s="18">
        <v>47</v>
      </c>
      <c r="H21" s="18">
        <f t="shared" si="5"/>
        <v>23.5</v>
      </c>
      <c r="I21" s="18">
        <v>4</v>
      </c>
      <c r="J21" s="18">
        <v>90</v>
      </c>
      <c r="K21" s="19">
        <f t="shared" si="6"/>
        <v>6719.89027777778</v>
      </c>
      <c r="L21" s="20">
        <f>E21/K21</f>
        <v>15.3191489361702</v>
      </c>
      <c r="M21" s="12">
        <v>100</v>
      </c>
    </row>
    <row r="22" spans="1:13">
      <c r="A22" s="16">
        <v>19</v>
      </c>
      <c r="B22" s="21"/>
      <c r="C22" s="21"/>
      <c r="D22" s="18" t="s">
        <v>19</v>
      </c>
      <c r="E22" s="18">
        <v>148272</v>
      </c>
      <c r="F22" s="18">
        <v>59</v>
      </c>
      <c r="G22" s="18">
        <v>47</v>
      </c>
      <c r="H22" s="18">
        <f t="shared" si="5"/>
        <v>27.73</v>
      </c>
      <c r="I22" s="18">
        <v>4</v>
      </c>
      <c r="J22" s="18">
        <v>90</v>
      </c>
      <c r="K22" s="19">
        <f t="shared" si="6"/>
        <v>11421.0626666667</v>
      </c>
      <c r="L22" s="20">
        <f>E22/K22</f>
        <v>12.9823296069239</v>
      </c>
      <c r="M22" s="12">
        <v>100</v>
      </c>
    </row>
    <row r="23" s="1" customFormat="1" ht="27" customHeight="1" spans="1:13">
      <c r="A23" s="22">
        <v>20</v>
      </c>
      <c r="B23" s="21"/>
      <c r="C23" s="23"/>
      <c r="D23" s="24" t="s">
        <v>20</v>
      </c>
      <c r="E23" s="24">
        <f>SUM(E19:E22)</f>
        <v>397812</v>
      </c>
      <c r="F23" s="24">
        <f>(F22+F21+F20+F19)/4</f>
        <v>62.75</v>
      </c>
      <c r="G23" s="24">
        <f>(G22+G21+G20+G19)/4</f>
        <v>50</v>
      </c>
      <c r="H23" s="24">
        <v>29.36</v>
      </c>
      <c r="I23" s="24">
        <v>4</v>
      </c>
      <c r="J23" s="24">
        <v>365</v>
      </c>
      <c r="K23" s="25">
        <f t="shared" si="6"/>
        <v>8548.87089041096</v>
      </c>
      <c r="L23" s="20"/>
      <c r="M23" s="26">
        <v>100</v>
      </c>
    </row>
    <row r="24" spans="1:13">
      <c r="A24" s="16">
        <v>21</v>
      </c>
      <c r="B24" s="21"/>
      <c r="C24" s="17" t="s">
        <v>24</v>
      </c>
      <c r="D24" s="18" t="s">
        <v>16</v>
      </c>
      <c r="E24" s="18">
        <v>133343</v>
      </c>
      <c r="F24" s="18">
        <v>80</v>
      </c>
      <c r="G24" s="18">
        <v>59</v>
      </c>
      <c r="H24" s="18">
        <f t="shared" ref="H24:H27" si="7">F24*G24/M24</f>
        <v>47.2</v>
      </c>
      <c r="I24" s="18">
        <v>4</v>
      </c>
      <c r="J24" s="18">
        <v>90</v>
      </c>
      <c r="K24" s="19">
        <f t="shared" si="6"/>
        <v>17482.7488888889</v>
      </c>
      <c r="L24" s="20">
        <f t="shared" ref="L23:L28" si="8">E24/K24</f>
        <v>7.6271186440678</v>
      </c>
      <c r="M24" s="12">
        <v>100</v>
      </c>
    </row>
    <row r="25" spans="1:13">
      <c r="A25" s="16">
        <v>22</v>
      </c>
      <c r="B25" s="21"/>
      <c r="C25" s="21"/>
      <c r="D25" s="18" t="s">
        <v>17</v>
      </c>
      <c r="E25" s="18">
        <v>45735</v>
      </c>
      <c r="F25" s="18">
        <v>62</v>
      </c>
      <c r="G25" s="18">
        <v>47</v>
      </c>
      <c r="H25" s="18">
        <f t="shared" si="7"/>
        <v>29.14</v>
      </c>
      <c r="I25" s="18">
        <v>4</v>
      </c>
      <c r="J25" s="18">
        <v>90</v>
      </c>
      <c r="K25" s="19">
        <f t="shared" si="6"/>
        <v>3701.99416666667</v>
      </c>
      <c r="L25" s="20">
        <f t="shared" si="8"/>
        <v>12.3541523678792</v>
      </c>
      <c r="M25" s="12">
        <v>100</v>
      </c>
    </row>
    <row r="26" spans="1:13">
      <c r="A26" s="16">
        <v>23</v>
      </c>
      <c r="B26" s="21"/>
      <c r="C26" s="21"/>
      <c r="D26" s="18" t="s">
        <v>18</v>
      </c>
      <c r="E26" s="18">
        <v>68320</v>
      </c>
      <c r="F26" s="18">
        <v>50</v>
      </c>
      <c r="G26" s="18">
        <v>47</v>
      </c>
      <c r="H26" s="18">
        <f t="shared" si="7"/>
        <v>23.5</v>
      </c>
      <c r="I26" s="18">
        <v>4</v>
      </c>
      <c r="J26" s="18">
        <v>90</v>
      </c>
      <c r="K26" s="19">
        <f t="shared" si="6"/>
        <v>4459.77777777778</v>
      </c>
      <c r="L26" s="20">
        <f t="shared" si="8"/>
        <v>15.3191489361702</v>
      </c>
      <c r="M26" s="12">
        <v>100</v>
      </c>
    </row>
    <row r="27" spans="1:13">
      <c r="A27" s="16">
        <v>24</v>
      </c>
      <c r="B27" s="21"/>
      <c r="C27" s="21"/>
      <c r="D27" s="18" t="s">
        <v>19</v>
      </c>
      <c r="E27" s="18">
        <v>204809</v>
      </c>
      <c r="F27" s="18">
        <v>59</v>
      </c>
      <c r="G27" s="18">
        <v>47</v>
      </c>
      <c r="H27" s="18">
        <f t="shared" si="7"/>
        <v>27.73</v>
      </c>
      <c r="I27" s="18">
        <v>4</v>
      </c>
      <c r="J27" s="18">
        <v>90</v>
      </c>
      <c r="K27" s="19">
        <f t="shared" si="6"/>
        <v>15775.9821388889</v>
      </c>
      <c r="L27" s="20">
        <f t="shared" si="8"/>
        <v>12.9823296069239</v>
      </c>
      <c r="M27" s="12">
        <v>100</v>
      </c>
    </row>
    <row r="28" s="2" customFormat="1" ht="27" customHeight="1" spans="1:13">
      <c r="A28" s="16">
        <v>25</v>
      </c>
      <c r="B28" s="27"/>
      <c r="C28" s="27"/>
      <c r="D28" s="28" t="s">
        <v>20</v>
      </c>
      <c r="E28" s="13">
        <f>E27+E26+E25+E24</f>
        <v>452207</v>
      </c>
      <c r="F28" s="13">
        <f>(F27+F26+F25+F24)/4</f>
        <v>62.75</v>
      </c>
      <c r="G28" s="13">
        <f>(G27+G26+G25+G24)/4</f>
        <v>50</v>
      </c>
      <c r="H28" s="13">
        <v>29.36</v>
      </c>
      <c r="I28" s="13">
        <v>4</v>
      </c>
      <c r="J28" s="13">
        <v>365</v>
      </c>
      <c r="K28" s="14">
        <f t="shared" si="6"/>
        <v>9717.80453767123</v>
      </c>
      <c r="L28" s="20"/>
      <c r="M28" s="29">
        <v>100</v>
      </c>
    </row>
    <row r="29" ht="27" customHeight="1" spans="1:13">
      <c r="A29" s="22"/>
      <c r="B29" s="21"/>
      <c r="C29" s="24" t="s">
        <v>25</v>
      </c>
      <c r="D29" s="24"/>
      <c r="E29" s="24">
        <f>E28+E23+E18+E8+E13</f>
        <v>2667184</v>
      </c>
      <c r="F29" s="24"/>
      <c r="G29" s="24"/>
      <c r="H29" s="24"/>
      <c r="I29" s="24"/>
      <c r="J29" s="24"/>
      <c r="K29" s="25">
        <f>K28+K23+K18+K13+K8</f>
        <v>94959.1237157534</v>
      </c>
      <c r="L29" s="30"/>
      <c r="M29" s="26"/>
    </row>
    <row r="30" spans="1:13">
      <c r="A30" s="16">
        <v>26</v>
      </c>
      <c r="B30" s="17" t="s">
        <v>26</v>
      </c>
      <c r="C30" s="21" t="s">
        <v>27</v>
      </c>
      <c r="D30" s="31" t="s">
        <v>16</v>
      </c>
      <c r="E30" s="18">
        <v>102462</v>
      </c>
      <c r="F30" s="18">
        <v>80</v>
      </c>
      <c r="G30" s="18">
        <v>70</v>
      </c>
      <c r="H30" s="18">
        <f t="shared" ref="H30:H33" si="9">F30*G30/M30</f>
        <v>56</v>
      </c>
      <c r="I30" s="18">
        <v>4</v>
      </c>
      <c r="J30" s="18">
        <v>90</v>
      </c>
      <c r="K30" s="19">
        <f t="shared" ref="K30:K39" si="10">F30*G30*E30/J30/I30/M30</f>
        <v>15938.5333333333</v>
      </c>
      <c r="L30" s="20">
        <f t="shared" ref="L30:L33" si="11">E30/K30</f>
        <v>6.42857142857143</v>
      </c>
      <c r="M30" s="12">
        <v>100</v>
      </c>
    </row>
    <row r="31" spans="1:13">
      <c r="A31" s="16">
        <v>27</v>
      </c>
      <c r="B31" s="21"/>
      <c r="C31" s="21"/>
      <c r="D31" s="18" t="s">
        <v>17</v>
      </c>
      <c r="E31" s="18">
        <v>190973</v>
      </c>
      <c r="F31" s="18">
        <v>88</v>
      </c>
      <c r="G31" s="18">
        <v>60</v>
      </c>
      <c r="H31" s="18">
        <f t="shared" si="9"/>
        <v>52.8</v>
      </c>
      <c r="I31" s="18">
        <v>4</v>
      </c>
      <c r="J31" s="18">
        <v>90</v>
      </c>
      <c r="K31" s="19">
        <f t="shared" si="10"/>
        <v>28009.3733333333</v>
      </c>
      <c r="L31" s="20">
        <f t="shared" si="11"/>
        <v>6.81818181818182</v>
      </c>
      <c r="M31" s="12">
        <v>100</v>
      </c>
    </row>
    <row r="32" spans="1:13">
      <c r="A32" s="16">
        <v>28</v>
      </c>
      <c r="B32" s="21"/>
      <c r="C32" s="21"/>
      <c r="D32" s="18" t="s">
        <v>18</v>
      </c>
      <c r="E32" s="18">
        <v>209014</v>
      </c>
      <c r="F32" s="18">
        <v>61</v>
      </c>
      <c r="G32" s="13">
        <v>60</v>
      </c>
      <c r="H32" s="18">
        <f t="shared" si="9"/>
        <v>36.6</v>
      </c>
      <c r="I32" s="18">
        <v>4</v>
      </c>
      <c r="J32" s="18">
        <v>90</v>
      </c>
      <c r="K32" s="19">
        <f t="shared" si="10"/>
        <v>21249.7566666667</v>
      </c>
      <c r="L32" s="20">
        <f t="shared" si="11"/>
        <v>9.83606557377049</v>
      </c>
      <c r="M32" s="12">
        <v>100</v>
      </c>
    </row>
    <row r="33" spans="1:13">
      <c r="A33" s="16">
        <v>29</v>
      </c>
      <c r="B33" s="21"/>
      <c r="C33" s="21"/>
      <c r="D33" s="18" t="s">
        <v>19</v>
      </c>
      <c r="E33" s="18">
        <v>84421</v>
      </c>
      <c r="F33" s="18">
        <v>61</v>
      </c>
      <c r="G33" s="18">
        <v>60</v>
      </c>
      <c r="H33" s="18">
        <f t="shared" si="9"/>
        <v>36.6</v>
      </c>
      <c r="I33" s="18">
        <v>4</v>
      </c>
      <c r="J33" s="18">
        <v>90</v>
      </c>
      <c r="K33" s="19">
        <f t="shared" si="10"/>
        <v>8582.80166666667</v>
      </c>
      <c r="L33" s="20">
        <f t="shared" si="11"/>
        <v>9.83606557377049</v>
      </c>
      <c r="M33" s="12">
        <v>100</v>
      </c>
    </row>
    <row r="34" s="2" customFormat="1" ht="36" customHeight="1" spans="1:13">
      <c r="A34" s="16">
        <v>30</v>
      </c>
      <c r="B34" s="21"/>
      <c r="C34" s="32"/>
      <c r="D34" s="13" t="s">
        <v>20</v>
      </c>
      <c r="E34" s="13">
        <f>E33+E32+E31+E30</f>
        <v>586870</v>
      </c>
      <c r="F34" s="13">
        <f>(F33+F31+F32+F30)/4</f>
        <v>72.5</v>
      </c>
      <c r="G34" s="13">
        <f>(G33+G32+G31+G30)/4</f>
        <v>62.5</v>
      </c>
      <c r="H34" s="13">
        <v>29.39</v>
      </c>
      <c r="I34" s="13">
        <v>4</v>
      </c>
      <c r="J34" s="13">
        <v>365</v>
      </c>
      <c r="K34" s="14">
        <f t="shared" si="10"/>
        <v>18214.0732020548</v>
      </c>
      <c r="L34" s="15"/>
      <c r="M34" s="29">
        <v>100</v>
      </c>
    </row>
    <row r="35" spans="1:13">
      <c r="A35" s="16">
        <v>31</v>
      </c>
      <c r="B35" s="21"/>
      <c r="C35" s="18" t="s">
        <v>28</v>
      </c>
      <c r="D35" s="18" t="s">
        <v>16</v>
      </c>
      <c r="E35" s="18">
        <v>37211</v>
      </c>
      <c r="F35" s="18">
        <v>80</v>
      </c>
      <c r="G35" s="18">
        <v>70</v>
      </c>
      <c r="H35" s="18">
        <f t="shared" ref="H35:H38" si="12">F35*G35/M35</f>
        <v>56</v>
      </c>
      <c r="I35" s="18">
        <v>4</v>
      </c>
      <c r="J35" s="18">
        <v>90</v>
      </c>
      <c r="K35" s="19">
        <f t="shared" si="10"/>
        <v>5788.37777777778</v>
      </c>
      <c r="L35" s="20">
        <f t="shared" ref="L35:L38" si="13">E35/K35</f>
        <v>6.42857142857143</v>
      </c>
      <c r="M35" s="12">
        <v>100</v>
      </c>
    </row>
    <row r="36" spans="1:13">
      <c r="A36" s="16">
        <v>32</v>
      </c>
      <c r="B36" s="21"/>
      <c r="C36" s="18"/>
      <c r="D36" s="18" t="s">
        <v>17</v>
      </c>
      <c r="E36" s="18">
        <v>69351</v>
      </c>
      <c r="F36" s="18">
        <v>88</v>
      </c>
      <c r="G36" s="18">
        <v>60</v>
      </c>
      <c r="H36" s="18">
        <f t="shared" si="12"/>
        <v>52.8</v>
      </c>
      <c r="I36" s="18">
        <v>4</v>
      </c>
      <c r="J36" s="18">
        <v>90</v>
      </c>
      <c r="K36" s="19">
        <f t="shared" si="10"/>
        <v>10171.48</v>
      </c>
      <c r="L36" s="20">
        <f t="shared" si="13"/>
        <v>6.81818181818182</v>
      </c>
      <c r="M36" s="12">
        <v>100</v>
      </c>
    </row>
    <row r="37" spans="1:13">
      <c r="A37" s="16">
        <v>33</v>
      </c>
      <c r="B37" s="21"/>
      <c r="C37" s="18"/>
      <c r="D37" s="18" t="s">
        <v>18</v>
      </c>
      <c r="E37" s="18">
        <v>75907</v>
      </c>
      <c r="F37" s="18">
        <v>61</v>
      </c>
      <c r="G37" s="18">
        <v>60</v>
      </c>
      <c r="H37" s="18">
        <f t="shared" si="12"/>
        <v>36.6</v>
      </c>
      <c r="I37" s="18">
        <v>4</v>
      </c>
      <c r="J37" s="18">
        <v>90</v>
      </c>
      <c r="K37" s="19">
        <f t="shared" si="10"/>
        <v>7717.21166666667</v>
      </c>
      <c r="L37" s="20">
        <f t="shared" si="13"/>
        <v>9.83606557377049</v>
      </c>
      <c r="M37" s="12">
        <v>100</v>
      </c>
    </row>
    <row r="38" spans="1:13">
      <c r="A38" s="16">
        <v>34</v>
      </c>
      <c r="B38" s="21"/>
      <c r="C38" s="18"/>
      <c r="D38" s="18" t="s">
        <v>19</v>
      </c>
      <c r="E38" s="18">
        <v>30658</v>
      </c>
      <c r="F38" s="18">
        <v>61</v>
      </c>
      <c r="G38" s="18">
        <v>60</v>
      </c>
      <c r="H38" s="18">
        <f t="shared" si="12"/>
        <v>36.6</v>
      </c>
      <c r="I38" s="18">
        <v>4</v>
      </c>
      <c r="J38" s="18">
        <v>90</v>
      </c>
      <c r="K38" s="19">
        <f t="shared" si="10"/>
        <v>3116.89666666667</v>
      </c>
      <c r="L38" s="20">
        <f t="shared" si="13"/>
        <v>9.83606557377049</v>
      </c>
      <c r="M38" s="12">
        <v>100</v>
      </c>
    </row>
    <row r="39" s="2" customFormat="1" ht="24" customHeight="1" spans="1:13">
      <c r="A39" s="16">
        <v>35</v>
      </c>
      <c r="B39" s="21"/>
      <c r="C39" s="13"/>
      <c r="D39" s="13" t="s">
        <v>20</v>
      </c>
      <c r="E39" s="13">
        <f>E38+E37+E36+E35</f>
        <v>213127</v>
      </c>
      <c r="F39" s="13">
        <f>(F38+F36+F37+F35)/4</f>
        <v>72.5</v>
      </c>
      <c r="G39" s="13">
        <f>(G38+G37+G36+G35)/4</f>
        <v>62.5</v>
      </c>
      <c r="H39" s="13">
        <v>29.39</v>
      </c>
      <c r="I39" s="13">
        <v>4</v>
      </c>
      <c r="J39" s="13">
        <v>365</v>
      </c>
      <c r="K39" s="14">
        <f t="shared" si="10"/>
        <v>6614.60081335616</v>
      </c>
      <c r="L39" s="15"/>
      <c r="M39" s="29">
        <v>100</v>
      </c>
    </row>
    <row r="40" s="3" customFormat="1" ht="39" customHeight="1" spans="1:13">
      <c r="A40" s="22"/>
      <c r="B40" s="21"/>
      <c r="C40" s="22" t="s">
        <v>25</v>
      </c>
      <c r="D40" s="22"/>
      <c r="E40" s="24">
        <f>E39+E34</f>
        <v>799997</v>
      </c>
      <c r="F40" s="22"/>
      <c r="G40" s="22"/>
      <c r="H40" s="22"/>
      <c r="I40" s="22"/>
      <c r="J40" s="22"/>
      <c r="K40" s="25">
        <f>K39+K34</f>
        <v>24828.674015411</v>
      </c>
      <c r="L40" s="33"/>
      <c r="M40" s="34"/>
    </row>
    <row r="41" spans="1:13">
      <c r="A41" s="16">
        <v>36</v>
      </c>
      <c r="B41" s="17" t="s">
        <v>29</v>
      </c>
      <c r="C41" s="21" t="s">
        <v>30</v>
      </c>
      <c r="D41" s="31" t="s">
        <v>16</v>
      </c>
      <c r="E41" s="18">
        <v>64654</v>
      </c>
      <c r="F41" s="18">
        <v>93</v>
      </c>
      <c r="G41" s="18">
        <v>70</v>
      </c>
      <c r="H41" s="18">
        <f t="shared" ref="H41:H44" si="14">F41*G41/M41</f>
        <v>65.1</v>
      </c>
      <c r="I41" s="18">
        <v>4</v>
      </c>
      <c r="J41" s="18">
        <v>90</v>
      </c>
      <c r="K41" s="19">
        <f t="shared" ref="K41:K59" si="15">F41*G41*E41/J41/I41/M41</f>
        <v>11691.5983333333</v>
      </c>
      <c r="L41" s="20">
        <f t="shared" ref="L41:L44" si="16">E41/K41</f>
        <v>5.52995391705069</v>
      </c>
      <c r="M41" s="12">
        <v>100</v>
      </c>
    </row>
    <row r="42" spans="1:13">
      <c r="A42" s="16">
        <v>37</v>
      </c>
      <c r="B42" s="21"/>
      <c r="C42" s="21"/>
      <c r="D42" s="18" t="s">
        <v>17</v>
      </c>
      <c r="E42" s="18">
        <v>197572</v>
      </c>
      <c r="F42" s="18">
        <v>77</v>
      </c>
      <c r="G42" s="18">
        <v>60</v>
      </c>
      <c r="H42" s="18">
        <f t="shared" si="14"/>
        <v>46.2</v>
      </c>
      <c r="I42" s="18">
        <v>4</v>
      </c>
      <c r="J42" s="18">
        <v>90</v>
      </c>
      <c r="K42" s="19">
        <f t="shared" si="15"/>
        <v>25355.0733333333</v>
      </c>
      <c r="L42" s="20">
        <f t="shared" si="16"/>
        <v>7.79220779220779</v>
      </c>
      <c r="M42" s="12">
        <v>100</v>
      </c>
    </row>
    <row r="43" spans="1:13">
      <c r="A43" s="16">
        <v>38</v>
      </c>
      <c r="B43" s="21"/>
      <c r="C43" s="21"/>
      <c r="D43" s="18" t="s">
        <v>18</v>
      </c>
      <c r="E43" s="18">
        <v>239292</v>
      </c>
      <c r="F43" s="18">
        <v>76</v>
      </c>
      <c r="G43" s="18">
        <v>60</v>
      </c>
      <c r="H43" s="18">
        <f t="shared" si="14"/>
        <v>45.6</v>
      </c>
      <c r="I43" s="18">
        <v>4</v>
      </c>
      <c r="J43" s="18">
        <v>90</v>
      </c>
      <c r="K43" s="19">
        <f t="shared" si="15"/>
        <v>30310.32</v>
      </c>
      <c r="L43" s="20">
        <f t="shared" si="16"/>
        <v>7.89473684210526</v>
      </c>
      <c r="M43" s="12">
        <v>100</v>
      </c>
    </row>
    <row r="44" spans="1:13">
      <c r="A44" s="16">
        <v>39</v>
      </c>
      <c r="B44" s="21"/>
      <c r="C44" s="21"/>
      <c r="D44" s="18" t="s">
        <v>19</v>
      </c>
      <c r="E44" s="18">
        <v>189461</v>
      </c>
      <c r="F44" s="18">
        <v>72</v>
      </c>
      <c r="G44" s="18">
        <v>60</v>
      </c>
      <c r="H44" s="18">
        <f t="shared" si="14"/>
        <v>43.2</v>
      </c>
      <c r="I44" s="18">
        <v>4</v>
      </c>
      <c r="J44" s="18">
        <v>90</v>
      </c>
      <c r="K44" s="19">
        <f t="shared" si="15"/>
        <v>22735.32</v>
      </c>
      <c r="L44" s="20">
        <f t="shared" si="16"/>
        <v>8.33333333333333</v>
      </c>
      <c r="M44" s="12">
        <v>100</v>
      </c>
    </row>
    <row r="45" s="2" customFormat="1" ht="25" customHeight="1" spans="1:13">
      <c r="A45" s="16">
        <v>40</v>
      </c>
      <c r="B45" s="21"/>
      <c r="C45" s="32"/>
      <c r="D45" s="13" t="s">
        <v>20</v>
      </c>
      <c r="E45" s="13">
        <f>E44+E43+E42+E41</f>
        <v>690979</v>
      </c>
      <c r="F45" s="13">
        <f>(F44+F43+F42+F41)/4</f>
        <v>79.5</v>
      </c>
      <c r="G45" s="13">
        <f>(G44+G43+G42+G41)/4</f>
        <v>62.5</v>
      </c>
      <c r="H45" s="13">
        <v>33.82</v>
      </c>
      <c r="I45" s="13">
        <v>4</v>
      </c>
      <c r="J45" s="13">
        <v>365</v>
      </c>
      <c r="K45" s="14">
        <f t="shared" si="15"/>
        <v>23515.7664811644</v>
      </c>
      <c r="L45" s="15"/>
      <c r="M45" s="29">
        <v>100</v>
      </c>
    </row>
    <row r="46" spans="1:13">
      <c r="A46" s="16">
        <v>41</v>
      </c>
      <c r="B46" s="21"/>
      <c r="C46" s="18" t="s">
        <v>31</v>
      </c>
      <c r="D46" s="18" t="s">
        <v>16</v>
      </c>
      <c r="E46" s="18">
        <v>58418</v>
      </c>
      <c r="F46" s="18">
        <v>93</v>
      </c>
      <c r="G46" s="18">
        <v>70</v>
      </c>
      <c r="H46" s="18">
        <f t="shared" ref="H46:H48" si="17">F46*G46/M46</f>
        <v>65.1</v>
      </c>
      <c r="I46" s="18">
        <v>4</v>
      </c>
      <c r="J46" s="18">
        <v>90</v>
      </c>
      <c r="K46" s="19">
        <f t="shared" si="15"/>
        <v>10563.9216666667</v>
      </c>
      <c r="L46" s="20">
        <f t="shared" ref="L46:L48" si="18">E46/K46</f>
        <v>5.52995391705069</v>
      </c>
      <c r="M46" s="12">
        <v>100</v>
      </c>
    </row>
    <row r="47" spans="1:13">
      <c r="A47" s="16">
        <v>42</v>
      </c>
      <c r="B47" s="21"/>
      <c r="C47" s="18"/>
      <c r="D47" s="18" t="s">
        <v>17</v>
      </c>
      <c r="E47" s="18">
        <v>81250</v>
      </c>
      <c r="F47" s="18">
        <v>77</v>
      </c>
      <c r="G47" s="18">
        <v>60</v>
      </c>
      <c r="H47" s="18">
        <f t="shared" si="17"/>
        <v>46.2</v>
      </c>
      <c r="I47" s="18">
        <v>4</v>
      </c>
      <c r="J47" s="18">
        <v>90</v>
      </c>
      <c r="K47" s="19">
        <f t="shared" si="15"/>
        <v>10427.0833333333</v>
      </c>
      <c r="L47" s="20">
        <f t="shared" si="18"/>
        <v>7.79220779220779</v>
      </c>
      <c r="M47" s="12">
        <v>100</v>
      </c>
    </row>
    <row r="48" spans="1:13">
      <c r="A48" s="16">
        <v>43</v>
      </c>
      <c r="B48" s="21"/>
      <c r="C48" s="18"/>
      <c r="D48" s="18" t="s">
        <v>32</v>
      </c>
      <c r="E48" s="18">
        <v>367588</v>
      </c>
      <c r="F48" s="18">
        <v>76</v>
      </c>
      <c r="G48" s="18">
        <v>60</v>
      </c>
      <c r="H48" s="18">
        <f t="shared" si="17"/>
        <v>45.6</v>
      </c>
      <c r="I48" s="18">
        <v>4</v>
      </c>
      <c r="J48" s="18">
        <v>180</v>
      </c>
      <c r="K48" s="19">
        <f t="shared" si="15"/>
        <v>23280.5733333333</v>
      </c>
      <c r="L48" s="20">
        <f t="shared" si="18"/>
        <v>15.7894736842105</v>
      </c>
      <c r="M48" s="12">
        <v>100</v>
      </c>
    </row>
    <row r="49" s="2" customFormat="1" ht="28" customHeight="1" spans="1:13">
      <c r="A49" s="16">
        <v>44</v>
      </c>
      <c r="B49" s="21"/>
      <c r="C49" s="13"/>
      <c r="D49" s="13" t="s">
        <v>20</v>
      </c>
      <c r="E49" s="13">
        <f>SUM(E46:E48)</f>
        <v>507256</v>
      </c>
      <c r="F49" s="13">
        <f>(F48+F47+F46)/3</f>
        <v>82</v>
      </c>
      <c r="G49" s="13">
        <f>(G48+G47+G46)/3</f>
        <v>63.3333333333333</v>
      </c>
      <c r="H49" s="13">
        <v>33.82</v>
      </c>
      <c r="I49" s="13">
        <v>4</v>
      </c>
      <c r="J49" s="13">
        <v>365</v>
      </c>
      <c r="K49" s="14">
        <f t="shared" si="15"/>
        <v>18043.4896803653</v>
      </c>
      <c r="L49" s="15"/>
      <c r="M49" s="29">
        <v>100</v>
      </c>
    </row>
    <row r="50" spans="1:13">
      <c r="A50" s="16">
        <v>45</v>
      </c>
      <c r="B50" s="21"/>
      <c r="C50" s="17" t="s">
        <v>33</v>
      </c>
      <c r="D50" s="18" t="s">
        <v>16</v>
      </c>
      <c r="E50" s="18">
        <v>12683</v>
      </c>
      <c r="F50" s="18">
        <v>93</v>
      </c>
      <c r="G50" s="18">
        <v>70</v>
      </c>
      <c r="H50" s="18">
        <f t="shared" ref="H50:H53" si="19">F50*G50/M50</f>
        <v>65.1</v>
      </c>
      <c r="I50" s="18">
        <v>4</v>
      </c>
      <c r="J50" s="18">
        <v>90</v>
      </c>
      <c r="K50" s="19">
        <f t="shared" si="15"/>
        <v>2293.50916666667</v>
      </c>
      <c r="L50" s="20">
        <f t="shared" ref="L50:L53" si="20">E50/K50</f>
        <v>5.52995391705069</v>
      </c>
      <c r="M50" s="12">
        <v>100</v>
      </c>
    </row>
    <row r="51" spans="1:13">
      <c r="A51" s="16">
        <v>46</v>
      </c>
      <c r="B51" s="21"/>
      <c r="C51" s="21"/>
      <c r="D51" s="18" t="s">
        <v>17</v>
      </c>
      <c r="E51" s="18">
        <v>21553</v>
      </c>
      <c r="F51" s="18">
        <v>77</v>
      </c>
      <c r="G51" s="18">
        <v>60</v>
      </c>
      <c r="H51" s="18">
        <f t="shared" si="19"/>
        <v>46.2</v>
      </c>
      <c r="I51" s="18">
        <v>4</v>
      </c>
      <c r="J51" s="18">
        <v>90</v>
      </c>
      <c r="K51" s="19">
        <f t="shared" si="15"/>
        <v>2765.96833333333</v>
      </c>
      <c r="L51" s="20">
        <f t="shared" si="20"/>
        <v>7.79220779220779</v>
      </c>
      <c r="M51" s="12">
        <v>100</v>
      </c>
    </row>
    <row r="52" spans="1:13">
      <c r="A52" s="16">
        <v>47</v>
      </c>
      <c r="B52" s="21"/>
      <c r="C52" s="21"/>
      <c r="D52" s="18" t="s">
        <v>18</v>
      </c>
      <c r="E52" s="18">
        <v>75096</v>
      </c>
      <c r="F52" s="18">
        <v>76</v>
      </c>
      <c r="G52" s="18">
        <v>60</v>
      </c>
      <c r="H52" s="18">
        <f t="shared" si="19"/>
        <v>45.6</v>
      </c>
      <c r="I52" s="18">
        <v>4</v>
      </c>
      <c r="J52" s="18">
        <v>90</v>
      </c>
      <c r="K52" s="19">
        <f t="shared" si="15"/>
        <v>9512.16</v>
      </c>
      <c r="L52" s="20">
        <f t="shared" si="20"/>
        <v>7.89473684210526</v>
      </c>
      <c r="M52" s="12">
        <v>100</v>
      </c>
    </row>
    <row r="53" spans="1:13">
      <c r="A53" s="16">
        <v>48</v>
      </c>
      <c r="B53" s="21"/>
      <c r="C53" s="21"/>
      <c r="D53" s="18" t="s">
        <v>19</v>
      </c>
      <c r="E53" s="18">
        <v>74968</v>
      </c>
      <c r="F53" s="18">
        <v>72</v>
      </c>
      <c r="G53" s="18">
        <v>60</v>
      </c>
      <c r="H53" s="18">
        <f t="shared" si="19"/>
        <v>43.2</v>
      </c>
      <c r="I53" s="18">
        <v>4</v>
      </c>
      <c r="J53" s="18">
        <v>90</v>
      </c>
      <c r="K53" s="19">
        <f t="shared" si="15"/>
        <v>8996.16</v>
      </c>
      <c r="L53" s="20">
        <f t="shared" si="20"/>
        <v>8.33333333333333</v>
      </c>
      <c r="M53" s="12">
        <v>100</v>
      </c>
    </row>
    <row r="54" s="2" customFormat="1" ht="26" customHeight="1" spans="1:13">
      <c r="A54" s="16">
        <v>49</v>
      </c>
      <c r="B54" s="21"/>
      <c r="C54" s="32"/>
      <c r="D54" s="13" t="s">
        <v>20</v>
      </c>
      <c r="E54" s="13">
        <f>SUM(E50:E53)</f>
        <v>184300</v>
      </c>
      <c r="F54" s="13">
        <f>(F53+F52+F51+F50)/4</f>
        <v>79.5</v>
      </c>
      <c r="G54" s="13">
        <f>(G53+G52+G51+G50)/4</f>
        <v>62.5</v>
      </c>
      <c r="H54" s="13">
        <v>33.82</v>
      </c>
      <c r="I54" s="13">
        <v>4</v>
      </c>
      <c r="J54" s="13">
        <v>365</v>
      </c>
      <c r="K54" s="14">
        <f t="shared" si="15"/>
        <v>6272.19606164384</v>
      </c>
      <c r="L54" s="15"/>
      <c r="M54" s="29">
        <v>100</v>
      </c>
    </row>
    <row r="55" spans="1:13">
      <c r="A55" s="16">
        <v>50</v>
      </c>
      <c r="B55" s="21"/>
      <c r="C55" s="17" t="s">
        <v>34</v>
      </c>
      <c r="D55" s="18" t="s">
        <v>16</v>
      </c>
      <c r="E55" s="18">
        <v>63978</v>
      </c>
      <c r="F55" s="18">
        <v>93</v>
      </c>
      <c r="G55" s="18">
        <v>70</v>
      </c>
      <c r="H55" s="18">
        <f t="shared" ref="H55:H58" si="21">F55*G55/M55</f>
        <v>65.1</v>
      </c>
      <c r="I55" s="18">
        <v>4</v>
      </c>
      <c r="J55" s="18">
        <v>90</v>
      </c>
      <c r="K55" s="19">
        <f t="shared" si="15"/>
        <v>11569.355</v>
      </c>
      <c r="L55" s="20">
        <f t="shared" ref="L55:L58" si="22">E55/K55</f>
        <v>5.52995391705069</v>
      </c>
      <c r="M55" s="12">
        <v>100</v>
      </c>
    </row>
    <row r="56" spans="1:13">
      <c r="A56" s="16">
        <v>51</v>
      </c>
      <c r="B56" s="21"/>
      <c r="C56" s="21"/>
      <c r="D56" s="18" t="s">
        <v>17</v>
      </c>
      <c r="E56" s="18">
        <v>77879</v>
      </c>
      <c r="F56" s="18">
        <v>77</v>
      </c>
      <c r="G56" s="18">
        <v>60</v>
      </c>
      <c r="H56" s="18">
        <f t="shared" si="21"/>
        <v>46.2</v>
      </c>
      <c r="I56" s="18">
        <v>4</v>
      </c>
      <c r="J56" s="18">
        <v>90</v>
      </c>
      <c r="K56" s="19">
        <f t="shared" si="15"/>
        <v>9994.47166666667</v>
      </c>
      <c r="L56" s="20">
        <f t="shared" si="22"/>
        <v>7.79220779220779</v>
      </c>
      <c r="M56" s="12">
        <v>100</v>
      </c>
    </row>
    <row r="57" spans="1:13">
      <c r="A57" s="16">
        <v>52</v>
      </c>
      <c r="B57" s="21"/>
      <c r="C57" s="21"/>
      <c r="D57" s="18" t="s">
        <v>18</v>
      </c>
      <c r="E57" s="18">
        <v>79424</v>
      </c>
      <c r="F57" s="18">
        <v>76</v>
      </c>
      <c r="G57" s="18">
        <v>60</v>
      </c>
      <c r="H57" s="18">
        <f t="shared" si="21"/>
        <v>45.6</v>
      </c>
      <c r="I57" s="18">
        <v>4</v>
      </c>
      <c r="J57" s="18">
        <v>90</v>
      </c>
      <c r="K57" s="19">
        <f t="shared" si="15"/>
        <v>10060.3733333333</v>
      </c>
      <c r="L57" s="20">
        <f t="shared" si="22"/>
        <v>7.89473684210526</v>
      </c>
      <c r="M57" s="12">
        <v>100</v>
      </c>
    </row>
    <row r="58" spans="1:13">
      <c r="A58" s="16">
        <v>53</v>
      </c>
      <c r="B58" s="21"/>
      <c r="C58" s="21"/>
      <c r="D58" s="18" t="s">
        <v>19</v>
      </c>
      <c r="E58" s="18">
        <v>56184</v>
      </c>
      <c r="F58" s="18">
        <v>72</v>
      </c>
      <c r="G58" s="18">
        <v>60</v>
      </c>
      <c r="H58" s="18">
        <f t="shared" si="21"/>
        <v>43.2</v>
      </c>
      <c r="I58" s="18">
        <v>4</v>
      </c>
      <c r="J58" s="18">
        <v>90</v>
      </c>
      <c r="K58" s="19">
        <f t="shared" si="15"/>
        <v>6742.08</v>
      </c>
      <c r="L58" s="20">
        <f t="shared" si="22"/>
        <v>8.33333333333333</v>
      </c>
      <c r="M58" s="12">
        <v>100</v>
      </c>
    </row>
    <row r="59" s="2" customFormat="1" ht="25" customHeight="1" spans="1:13">
      <c r="A59" s="16">
        <v>54</v>
      </c>
      <c r="B59" s="21"/>
      <c r="C59" s="27"/>
      <c r="D59" s="28" t="s">
        <v>20</v>
      </c>
      <c r="E59" s="13">
        <f>SUM(E55:E58)</f>
        <v>277465</v>
      </c>
      <c r="F59" s="13">
        <f>(F58+F57+F56+F55)/4</f>
        <v>79.5</v>
      </c>
      <c r="G59" s="13">
        <f>(G58+G57+G56+G55)/4</f>
        <v>62.5</v>
      </c>
      <c r="H59" s="13">
        <v>33.82</v>
      </c>
      <c r="I59" s="13">
        <v>4</v>
      </c>
      <c r="J59" s="13">
        <v>365</v>
      </c>
      <c r="K59" s="14">
        <f t="shared" si="15"/>
        <v>9442.83711472603</v>
      </c>
      <c r="L59" s="15"/>
      <c r="M59" s="29">
        <v>100</v>
      </c>
    </row>
    <row r="60" ht="27" customHeight="1" spans="1:13">
      <c r="A60" s="35"/>
      <c r="B60" s="21"/>
      <c r="C60" s="36" t="s">
        <v>25</v>
      </c>
      <c r="D60" s="36"/>
      <c r="E60" s="36">
        <f>E59+E54+E49+E45</f>
        <v>1660000</v>
      </c>
      <c r="F60" s="36"/>
      <c r="G60" s="36"/>
      <c r="H60" s="36"/>
      <c r="I60" s="36"/>
      <c r="J60" s="36"/>
      <c r="K60" s="37">
        <f>K59+K54+K49+K45</f>
        <v>57274.2893378995</v>
      </c>
      <c r="L60" s="38"/>
      <c r="M60" s="39"/>
    </row>
    <row r="61" spans="1:13">
      <c r="A61" s="16">
        <v>55</v>
      </c>
      <c r="B61" s="17" t="s">
        <v>35</v>
      </c>
      <c r="C61" s="18" t="s">
        <v>36</v>
      </c>
      <c r="D61" s="18" t="s">
        <v>16</v>
      </c>
      <c r="E61" s="18">
        <v>147291</v>
      </c>
      <c r="F61" s="18">
        <v>79</v>
      </c>
      <c r="G61" s="18">
        <v>67.1</v>
      </c>
      <c r="H61" s="18">
        <f t="shared" ref="H61:H63" si="23">F61*G61/M61</f>
        <v>53.009</v>
      </c>
      <c r="I61" s="18">
        <v>4</v>
      </c>
      <c r="J61" s="18">
        <v>90</v>
      </c>
      <c r="K61" s="19">
        <f t="shared" ref="K61:K77" si="24">F61*G61*E61/J61/I61/M61</f>
        <v>21688.1906083333</v>
      </c>
      <c r="L61" s="20">
        <f t="shared" ref="L61:L63" si="25">E61/K61</f>
        <v>6.79129959063555</v>
      </c>
      <c r="M61" s="12">
        <v>100</v>
      </c>
    </row>
    <row r="62" spans="1:13">
      <c r="A62" s="16">
        <v>56</v>
      </c>
      <c r="B62" s="21"/>
      <c r="C62" s="18"/>
      <c r="D62" s="18" t="s">
        <v>17</v>
      </c>
      <c r="E62" s="18">
        <v>77930</v>
      </c>
      <c r="F62" s="18">
        <v>89</v>
      </c>
      <c r="G62" s="18">
        <v>57.4</v>
      </c>
      <c r="H62" s="18">
        <f t="shared" si="23"/>
        <v>51.086</v>
      </c>
      <c r="I62" s="18">
        <v>4</v>
      </c>
      <c r="J62" s="18">
        <v>90</v>
      </c>
      <c r="K62" s="19">
        <f t="shared" si="24"/>
        <v>11058.6999444444</v>
      </c>
      <c r="L62" s="20">
        <f t="shared" si="25"/>
        <v>7.04694045335317</v>
      </c>
      <c r="M62" s="12">
        <v>100</v>
      </c>
    </row>
    <row r="63" spans="1:13">
      <c r="A63" s="16">
        <v>57</v>
      </c>
      <c r="B63" s="21"/>
      <c r="C63" s="18"/>
      <c r="D63" s="18" t="s">
        <v>32</v>
      </c>
      <c r="E63" s="18">
        <v>169138</v>
      </c>
      <c r="F63" s="18">
        <v>72</v>
      </c>
      <c r="G63" s="18">
        <v>57.4</v>
      </c>
      <c r="H63" s="18">
        <f t="shared" si="23"/>
        <v>41.328</v>
      </c>
      <c r="I63" s="18">
        <v>4</v>
      </c>
      <c r="J63" s="18">
        <v>180</v>
      </c>
      <c r="K63" s="19">
        <f t="shared" si="24"/>
        <v>9708.5212</v>
      </c>
      <c r="L63" s="20">
        <f t="shared" si="25"/>
        <v>17.4216027874564</v>
      </c>
      <c r="M63" s="12">
        <v>100</v>
      </c>
    </row>
    <row r="64" s="2" customFormat="1" ht="30" customHeight="1" spans="1:13">
      <c r="A64" s="16">
        <v>58</v>
      </c>
      <c r="B64" s="21"/>
      <c r="C64" s="13"/>
      <c r="D64" s="13" t="s">
        <v>20</v>
      </c>
      <c r="E64" s="13">
        <f>E63+E62+E61</f>
        <v>394359</v>
      </c>
      <c r="F64" s="13">
        <f>(F63+F62+F61)/3</f>
        <v>80</v>
      </c>
      <c r="G64" s="13">
        <f>(G63+G62+G61)/3</f>
        <v>60.6333333333333</v>
      </c>
      <c r="H64" s="13">
        <v>36.54</v>
      </c>
      <c r="I64" s="13">
        <v>4</v>
      </c>
      <c r="J64" s="13">
        <v>365</v>
      </c>
      <c r="K64" s="14">
        <f t="shared" si="24"/>
        <v>13102.0825753425</v>
      </c>
      <c r="L64" s="15"/>
      <c r="M64" s="29">
        <v>100</v>
      </c>
    </row>
    <row r="65" spans="1:13">
      <c r="A65" s="16">
        <v>59</v>
      </c>
      <c r="B65" s="21"/>
      <c r="C65" s="18" t="s">
        <v>37</v>
      </c>
      <c r="D65" s="18" t="s">
        <v>16</v>
      </c>
      <c r="E65" s="18">
        <v>147608</v>
      </c>
      <c r="F65" s="18">
        <v>79</v>
      </c>
      <c r="G65" s="18">
        <v>67.1</v>
      </c>
      <c r="H65" s="18">
        <f t="shared" ref="H65:H67" si="26">F65*G65/M65</f>
        <v>53.009</v>
      </c>
      <c r="I65" s="18">
        <v>4</v>
      </c>
      <c r="J65" s="18">
        <v>90</v>
      </c>
      <c r="K65" s="19">
        <f t="shared" si="24"/>
        <v>21734.8679777778</v>
      </c>
      <c r="L65" s="20">
        <f t="shared" ref="L65:L67" si="27">E65/K65</f>
        <v>6.79129959063555</v>
      </c>
      <c r="M65" s="12">
        <v>100</v>
      </c>
    </row>
    <row r="66" spans="1:13">
      <c r="A66" s="16">
        <v>60</v>
      </c>
      <c r="B66" s="21"/>
      <c r="C66" s="18"/>
      <c r="D66" s="18" t="s">
        <v>17</v>
      </c>
      <c r="E66" s="18">
        <v>100719</v>
      </c>
      <c r="F66" s="18">
        <v>89</v>
      </c>
      <c r="G66" s="18">
        <v>57.4</v>
      </c>
      <c r="H66" s="18">
        <f t="shared" si="26"/>
        <v>51.086</v>
      </c>
      <c r="I66" s="18">
        <v>4</v>
      </c>
      <c r="J66" s="18">
        <v>90</v>
      </c>
      <c r="K66" s="19">
        <f t="shared" si="24"/>
        <v>14292.58565</v>
      </c>
      <c r="L66" s="20">
        <f t="shared" si="27"/>
        <v>7.04694045335317</v>
      </c>
      <c r="M66" s="12">
        <v>100</v>
      </c>
    </row>
    <row r="67" spans="1:13">
      <c r="A67" s="16">
        <v>61</v>
      </c>
      <c r="B67" s="21"/>
      <c r="C67" s="18"/>
      <c r="D67" s="18" t="s">
        <v>32</v>
      </c>
      <c r="E67" s="18">
        <v>180446</v>
      </c>
      <c r="F67" s="18">
        <v>72</v>
      </c>
      <c r="G67" s="18">
        <v>57.4</v>
      </c>
      <c r="H67" s="18">
        <f t="shared" si="26"/>
        <v>41.328</v>
      </c>
      <c r="I67" s="18">
        <v>4</v>
      </c>
      <c r="J67" s="18">
        <v>180</v>
      </c>
      <c r="K67" s="19">
        <f t="shared" si="24"/>
        <v>10357.6004</v>
      </c>
      <c r="L67" s="20">
        <f t="shared" si="27"/>
        <v>17.4216027874564</v>
      </c>
      <c r="M67" s="12">
        <v>100</v>
      </c>
    </row>
    <row r="68" s="2" customFormat="1" ht="28" customHeight="1" spans="1:13">
      <c r="A68" s="16">
        <v>62</v>
      </c>
      <c r="B68" s="21"/>
      <c r="C68" s="13"/>
      <c r="D68" s="13" t="s">
        <v>20</v>
      </c>
      <c r="E68" s="13">
        <f>E67+E66+E65</f>
        <v>428773</v>
      </c>
      <c r="F68" s="13">
        <f>(F67+F66+F65)/3</f>
        <v>80</v>
      </c>
      <c r="G68" s="13">
        <f>(G67+G66+G65)/3</f>
        <v>60.6333333333333</v>
      </c>
      <c r="H68" s="13">
        <v>36.54</v>
      </c>
      <c r="I68" s="13">
        <v>4</v>
      </c>
      <c r="J68" s="13">
        <v>365</v>
      </c>
      <c r="K68" s="14">
        <f t="shared" si="24"/>
        <v>14245.4445114155</v>
      </c>
      <c r="L68" s="15"/>
      <c r="M68" s="29">
        <v>100</v>
      </c>
    </row>
    <row r="69" spans="1:13">
      <c r="A69" s="16">
        <v>63</v>
      </c>
      <c r="B69" s="21"/>
      <c r="C69" s="18" t="s">
        <v>38</v>
      </c>
      <c r="D69" s="18" t="s">
        <v>16</v>
      </c>
      <c r="E69" s="18">
        <v>39432</v>
      </c>
      <c r="F69" s="18">
        <v>79</v>
      </c>
      <c r="G69" s="18">
        <v>67.1</v>
      </c>
      <c r="H69" s="18">
        <f t="shared" ref="H69:H71" si="28">F69*G69/M69</f>
        <v>53.009</v>
      </c>
      <c r="I69" s="18">
        <v>4</v>
      </c>
      <c r="J69" s="18">
        <v>90</v>
      </c>
      <c r="K69" s="19">
        <f t="shared" si="24"/>
        <v>5806.25246666667</v>
      </c>
      <c r="L69" s="20">
        <f t="shared" ref="L69:L71" si="29">E69/K69</f>
        <v>6.79129959063555</v>
      </c>
      <c r="M69" s="12">
        <v>100</v>
      </c>
    </row>
    <row r="70" spans="1:13">
      <c r="A70" s="16">
        <v>64</v>
      </c>
      <c r="B70" s="21"/>
      <c r="C70" s="18"/>
      <c r="D70" s="18" t="s">
        <v>17</v>
      </c>
      <c r="E70" s="18">
        <v>22587</v>
      </c>
      <c r="F70" s="18">
        <v>89</v>
      </c>
      <c r="G70" s="18">
        <v>57.4</v>
      </c>
      <c r="H70" s="18">
        <f t="shared" si="28"/>
        <v>51.086</v>
      </c>
      <c r="I70" s="18">
        <v>4</v>
      </c>
      <c r="J70" s="18">
        <v>90</v>
      </c>
      <c r="K70" s="19">
        <f t="shared" si="24"/>
        <v>3205.22078333333</v>
      </c>
      <c r="L70" s="20">
        <f t="shared" si="29"/>
        <v>7.04694045335317</v>
      </c>
      <c r="M70" s="12">
        <v>100</v>
      </c>
    </row>
    <row r="71" spans="1:13">
      <c r="A71" s="16">
        <v>65</v>
      </c>
      <c r="B71" s="21"/>
      <c r="C71" s="18"/>
      <c r="D71" s="18" t="s">
        <v>32</v>
      </c>
      <c r="E71" s="18">
        <v>59644</v>
      </c>
      <c r="F71" s="18">
        <v>72</v>
      </c>
      <c r="G71" s="18">
        <v>57.4</v>
      </c>
      <c r="H71" s="18">
        <f t="shared" si="28"/>
        <v>41.328</v>
      </c>
      <c r="I71" s="18">
        <v>4</v>
      </c>
      <c r="J71" s="18">
        <v>180</v>
      </c>
      <c r="K71" s="19">
        <f t="shared" si="24"/>
        <v>3423.5656</v>
      </c>
      <c r="L71" s="20">
        <f t="shared" si="29"/>
        <v>17.4216027874564</v>
      </c>
      <c r="M71" s="12">
        <v>100</v>
      </c>
    </row>
    <row r="72" s="2" customFormat="1" ht="26" customHeight="1" spans="1:13">
      <c r="A72" s="16">
        <v>66</v>
      </c>
      <c r="B72" s="21"/>
      <c r="C72" s="13"/>
      <c r="D72" s="13" t="s">
        <v>20</v>
      </c>
      <c r="E72" s="13">
        <f>E71+E70+E69</f>
        <v>121663</v>
      </c>
      <c r="F72" s="13">
        <f>(F71+F70+F69)/3</f>
        <v>80</v>
      </c>
      <c r="G72" s="13">
        <f>(G71+G70+G69)/3</f>
        <v>60.6333333333333</v>
      </c>
      <c r="H72" s="13">
        <v>36.54</v>
      </c>
      <c r="I72" s="13">
        <v>4</v>
      </c>
      <c r="J72" s="13">
        <v>365</v>
      </c>
      <c r="K72" s="14">
        <f t="shared" si="24"/>
        <v>4042.10040182648</v>
      </c>
      <c r="L72" s="15"/>
      <c r="M72" s="29">
        <v>100</v>
      </c>
    </row>
    <row r="73" spans="1:13">
      <c r="A73" s="16">
        <v>67</v>
      </c>
      <c r="B73" s="21"/>
      <c r="C73" s="17" t="s">
        <v>39</v>
      </c>
      <c r="D73" s="18" t="s">
        <v>16</v>
      </c>
      <c r="E73" s="18">
        <v>76514</v>
      </c>
      <c r="F73" s="18">
        <v>79</v>
      </c>
      <c r="G73" s="18">
        <v>67.1</v>
      </c>
      <c r="H73" s="18">
        <f t="shared" ref="H73:H76" si="30">F73*G73/M73</f>
        <v>53.009</v>
      </c>
      <c r="I73" s="18">
        <v>4</v>
      </c>
      <c r="J73" s="18">
        <v>90</v>
      </c>
      <c r="K73" s="19">
        <f t="shared" si="24"/>
        <v>11266.4739611111</v>
      </c>
      <c r="L73" s="20">
        <f t="shared" ref="L73:L76" si="31">E73/K73</f>
        <v>6.79129959063555</v>
      </c>
      <c r="M73" s="12">
        <v>100</v>
      </c>
    </row>
    <row r="74" spans="1:13">
      <c r="A74" s="16">
        <v>68</v>
      </c>
      <c r="B74" s="21"/>
      <c r="C74" s="21"/>
      <c r="D74" s="18" t="s">
        <v>17</v>
      </c>
      <c r="E74" s="18">
        <v>88844</v>
      </c>
      <c r="F74" s="18">
        <v>89</v>
      </c>
      <c r="G74" s="18">
        <v>57.4</v>
      </c>
      <c r="H74" s="18">
        <f t="shared" si="30"/>
        <v>51.086</v>
      </c>
      <c r="I74" s="18">
        <v>4</v>
      </c>
      <c r="J74" s="18">
        <v>90</v>
      </c>
      <c r="K74" s="19">
        <f t="shared" si="24"/>
        <v>12607.4571777778</v>
      </c>
      <c r="L74" s="20">
        <f t="shared" si="31"/>
        <v>7.04694045335317</v>
      </c>
      <c r="M74" s="12">
        <v>100</v>
      </c>
    </row>
    <row r="75" spans="1:13">
      <c r="A75" s="16">
        <v>69</v>
      </c>
      <c r="B75" s="21"/>
      <c r="C75" s="21"/>
      <c r="D75" s="18" t="s">
        <v>18</v>
      </c>
      <c r="E75" s="18">
        <v>56976</v>
      </c>
      <c r="F75" s="18">
        <v>72</v>
      </c>
      <c r="G75" s="18">
        <v>57.4</v>
      </c>
      <c r="H75" s="18">
        <f t="shared" si="30"/>
        <v>41.328</v>
      </c>
      <c r="I75" s="18">
        <v>4</v>
      </c>
      <c r="J75" s="18">
        <v>90</v>
      </c>
      <c r="K75" s="19">
        <f t="shared" si="24"/>
        <v>6540.8448</v>
      </c>
      <c r="L75" s="20">
        <f t="shared" si="31"/>
        <v>8.71080139372822</v>
      </c>
      <c r="M75" s="12">
        <v>100</v>
      </c>
    </row>
    <row r="76" spans="1:13">
      <c r="A76" s="16">
        <v>70</v>
      </c>
      <c r="B76" s="21"/>
      <c r="C76" s="21"/>
      <c r="D76" s="18" t="s">
        <v>19</v>
      </c>
      <c r="E76" s="18">
        <v>122875</v>
      </c>
      <c r="F76" s="18">
        <f>(F75+F74+F73)/3</f>
        <v>80</v>
      </c>
      <c r="G76" s="18">
        <f>(G75+G74+G73)/3</f>
        <v>60.6333333333333</v>
      </c>
      <c r="H76" s="18">
        <f t="shared" si="30"/>
        <v>48.5066666666666</v>
      </c>
      <c r="I76" s="18">
        <v>4</v>
      </c>
      <c r="J76" s="18">
        <v>90</v>
      </c>
      <c r="K76" s="19">
        <f t="shared" si="24"/>
        <v>16556.2685185185</v>
      </c>
      <c r="L76" s="20">
        <f t="shared" si="31"/>
        <v>7.4216602528862</v>
      </c>
      <c r="M76" s="12">
        <v>100</v>
      </c>
    </row>
    <row r="77" s="2" customFormat="1" ht="30" customHeight="1" spans="1:13">
      <c r="A77" s="16">
        <v>71</v>
      </c>
      <c r="B77" s="21"/>
      <c r="C77" s="27"/>
      <c r="D77" s="28" t="s">
        <v>20</v>
      </c>
      <c r="E77" s="13">
        <f>E76+E75+E74+E73</f>
        <v>345209</v>
      </c>
      <c r="F77" s="13">
        <f>(F76+F75+F74+F73)/4</f>
        <v>80</v>
      </c>
      <c r="G77" s="13">
        <f>(G76+G75+G74+G73)/4</f>
        <v>60.6333333333333</v>
      </c>
      <c r="H77" s="13">
        <v>36.54</v>
      </c>
      <c r="I77" s="13">
        <v>4</v>
      </c>
      <c r="J77" s="13">
        <v>365</v>
      </c>
      <c r="K77" s="14">
        <f t="shared" si="24"/>
        <v>11469.135543379</v>
      </c>
      <c r="L77" s="15"/>
      <c r="M77" s="29">
        <v>100</v>
      </c>
    </row>
    <row r="78" ht="31" customHeight="1" spans="1:13">
      <c r="A78" s="35"/>
      <c r="B78" s="31"/>
      <c r="C78" s="40" t="s">
        <v>25</v>
      </c>
      <c r="D78" s="41"/>
      <c r="E78" s="36">
        <f>E77+E72+E68+E64</f>
        <v>1290004</v>
      </c>
      <c r="F78" s="36"/>
      <c r="G78" s="36"/>
      <c r="H78" s="36"/>
      <c r="I78" s="36"/>
      <c r="J78" s="36"/>
      <c r="K78" s="37">
        <f>K77+K72+K68+K64</f>
        <v>42858.7630319634</v>
      </c>
      <c r="L78" s="38"/>
      <c r="M78" s="39"/>
    </row>
    <row r="79" spans="1:13">
      <c r="A79" s="16">
        <v>72</v>
      </c>
      <c r="B79" s="17" t="s">
        <v>40</v>
      </c>
      <c r="C79" s="18" t="s">
        <v>41</v>
      </c>
      <c r="D79" s="18" t="s">
        <v>16</v>
      </c>
      <c r="E79" s="18">
        <v>223013</v>
      </c>
      <c r="F79" s="18">
        <v>89</v>
      </c>
      <c r="G79" s="18">
        <v>69</v>
      </c>
      <c r="H79" s="18">
        <f t="shared" ref="H79:H81" si="32">F79*G79/M79</f>
        <v>61.41</v>
      </c>
      <c r="I79" s="18">
        <v>4</v>
      </c>
      <c r="J79" s="18">
        <v>90</v>
      </c>
      <c r="K79" s="19">
        <f t="shared" ref="K79:K98" si="33">F79*G79*E79/J79/I79/M79</f>
        <v>38042.3009166667</v>
      </c>
      <c r="L79" s="20">
        <f t="shared" ref="L79:L81" si="34">E79/K79</f>
        <v>5.86223742061553</v>
      </c>
      <c r="M79" s="12">
        <v>100</v>
      </c>
    </row>
    <row r="80" spans="1:13">
      <c r="A80" s="16">
        <v>73</v>
      </c>
      <c r="B80" s="21"/>
      <c r="C80" s="18"/>
      <c r="D80" s="18" t="s">
        <v>17</v>
      </c>
      <c r="E80" s="18">
        <v>198576</v>
      </c>
      <c r="F80" s="18">
        <v>68</v>
      </c>
      <c r="G80" s="18">
        <v>57</v>
      </c>
      <c r="H80" s="18">
        <f t="shared" si="32"/>
        <v>38.76</v>
      </c>
      <c r="I80" s="18">
        <v>4</v>
      </c>
      <c r="J80" s="18">
        <v>90</v>
      </c>
      <c r="K80" s="19">
        <f t="shared" si="33"/>
        <v>21380.016</v>
      </c>
      <c r="L80" s="20">
        <f t="shared" si="34"/>
        <v>9.28792569659443</v>
      </c>
      <c r="M80" s="12">
        <v>100</v>
      </c>
    </row>
    <row r="81" spans="1:13">
      <c r="A81" s="16">
        <v>74</v>
      </c>
      <c r="B81" s="21"/>
      <c r="C81" s="18"/>
      <c r="D81" s="18" t="s">
        <v>32</v>
      </c>
      <c r="E81" s="18">
        <v>300000</v>
      </c>
      <c r="F81" s="18">
        <v>62</v>
      </c>
      <c r="G81" s="18">
        <v>57</v>
      </c>
      <c r="H81" s="18">
        <f t="shared" si="32"/>
        <v>35.34</v>
      </c>
      <c r="I81" s="18">
        <v>4</v>
      </c>
      <c r="J81" s="18">
        <v>180</v>
      </c>
      <c r="K81" s="19">
        <f t="shared" si="33"/>
        <v>14725</v>
      </c>
      <c r="L81" s="20">
        <f t="shared" si="34"/>
        <v>20.3735144312394</v>
      </c>
      <c r="M81" s="12">
        <v>100</v>
      </c>
    </row>
    <row r="82" s="2" customFormat="1" ht="26" customHeight="1" spans="1:13">
      <c r="A82" s="16">
        <v>75</v>
      </c>
      <c r="B82" s="21"/>
      <c r="C82" s="13"/>
      <c r="D82" s="13" t="s">
        <v>20</v>
      </c>
      <c r="E82" s="13">
        <f>SUM(E79:E81)</f>
        <v>721589</v>
      </c>
      <c r="F82" s="13">
        <f>(F79+F80+F81)/3</f>
        <v>73</v>
      </c>
      <c r="G82" s="13">
        <f>(G81+G80+G79)/3</f>
        <v>61</v>
      </c>
      <c r="H82" s="42">
        <v>33.8</v>
      </c>
      <c r="I82" s="13">
        <v>4</v>
      </c>
      <c r="J82" s="13">
        <v>365</v>
      </c>
      <c r="K82" s="14">
        <f t="shared" si="33"/>
        <v>22008.4645</v>
      </c>
      <c r="L82" s="15"/>
      <c r="M82" s="29">
        <v>100</v>
      </c>
    </row>
    <row r="83" spans="1:13">
      <c r="A83" s="16">
        <v>76</v>
      </c>
      <c r="B83" s="21"/>
      <c r="C83" s="18" t="s">
        <v>42</v>
      </c>
      <c r="D83" s="18" t="s">
        <v>16</v>
      </c>
      <c r="E83" s="18">
        <v>72218</v>
      </c>
      <c r="F83" s="18">
        <v>89</v>
      </c>
      <c r="G83" s="18">
        <v>69</v>
      </c>
      <c r="H83" s="18">
        <f t="shared" ref="H83:H85" si="35">F83*G83/M83</f>
        <v>61.41</v>
      </c>
      <c r="I83" s="18">
        <v>4</v>
      </c>
      <c r="J83" s="18">
        <v>90</v>
      </c>
      <c r="K83" s="19">
        <f t="shared" si="33"/>
        <v>12319.1871666667</v>
      </c>
      <c r="L83" s="20">
        <f t="shared" ref="L83:L85" si="36">E83/K83</f>
        <v>5.86223742061554</v>
      </c>
      <c r="M83" s="12">
        <v>100</v>
      </c>
    </row>
    <row r="84" spans="1:13">
      <c r="A84" s="16">
        <v>77</v>
      </c>
      <c r="B84" s="21"/>
      <c r="C84" s="18"/>
      <c r="D84" s="18" t="s">
        <v>17</v>
      </c>
      <c r="E84" s="18">
        <v>24690</v>
      </c>
      <c r="F84" s="18">
        <v>68</v>
      </c>
      <c r="G84" s="18">
        <v>57</v>
      </c>
      <c r="H84" s="18">
        <f t="shared" si="35"/>
        <v>38.76</v>
      </c>
      <c r="I84" s="18">
        <v>4</v>
      </c>
      <c r="J84" s="18">
        <v>90</v>
      </c>
      <c r="K84" s="19">
        <f t="shared" si="33"/>
        <v>2658.29</v>
      </c>
      <c r="L84" s="20">
        <f t="shared" si="36"/>
        <v>9.28792569659443</v>
      </c>
      <c r="M84" s="12">
        <v>100</v>
      </c>
    </row>
    <row r="85" spans="1:13">
      <c r="A85" s="16">
        <v>78</v>
      </c>
      <c r="B85" s="21"/>
      <c r="C85" s="18"/>
      <c r="D85" s="18" t="s">
        <v>32</v>
      </c>
      <c r="E85" s="18">
        <v>125000</v>
      </c>
      <c r="F85" s="18">
        <v>62</v>
      </c>
      <c r="G85" s="18">
        <v>57</v>
      </c>
      <c r="H85" s="18">
        <f t="shared" si="35"/>
        <v>35.34</v>
      </c>
      <c r="I85" s="18">
        <v>4</v>
      </c>
      <c r="J85" s="18">
        <v>180</v>
      </c>
      <c r="K85" s="19">
        <f t="shared" si="33"/>
        <v>6135.41666666667</v>
      </c>
      <c r="L85" s="20">
        <f t="shared" si="36"/>
        <v>20.3735144312394</v>
      </c>
      <c r="M85" s="12">
        <v>100</v>
      </c>
    </row>
    <row r="86" s="2" customFormat="1" ht="28" customHeight="1" spans="1:13">
      <c r="A86" s="16">
        <v>79</v>
      </c>
      <c r="B86" s="21"/>
      <c r="C86" s="13"/>
      <c r="D86" s="13" t="s">
        <v>20</v>
      </c>
      <c r="E86" s="13">
        <f>SUM(E83:E85)</f>
        <v>221908</v>
      </c>
      <c r="F86" s="13">
        <f>(F83+F84+F85)/3</f>
        <v>73</v>
      </c>
      <c r="G86" s="13">
        <f>(G85+G84+G83)/3</f>
        <v>61</v>
      </c>
      <c r="H86" s="42">
        <v>33.8</v>
      </c>
      <c r="I86" s="13">
        <v>4</v>
      </c>
      <c r="J86" s="13">
        <v>365</v>
      </c>
      <c r="K86" s="14">
        <f t="shared" si="33"/>
        <v>6768.194</v>
      </c>
      <c r="L86" s="15"/>
      <c r="M86" s="29">
        <v>100</v>
      </c>
    </row>
    <row r="87" spans="1:13">
      <c r="A87" s="16">
        <v>80</v>
      </c>
      <c r="B87" s="21"/>
      <c r="C87" s="18" t="s">
        <v>36</v>
      </c>
      <c r="D87" s="18" t="s">
        <v>16</v>
      </c>
      <c r="E87" s="18">
        <v>69198</v>
      </c>
      <c r="F87" s="18">
        <v>89</v>
      </c>
      <c r="G87" s="18">
        <v>69</v>
      </c>
      <c r="H87" s="18">
        <f t="shared" ref="H87:H89" si="37">F87*G87/M87</f>
        <v>61.41</v>
      </c>
      <c r="I87" s="18">
        <v>4</v>
      </c>
      <c r="J87" s="18">
        <v>90</v>
      </c>
      <c r="K87" s="19">
        <f t="shared" si="33"/>
        <v>11804.0255</v>
      </c>
      <c r="L87" s="20">
        <f t="shared" ref="L87:L89" si="38">E87/K87</f>
        <v>5.86223742061553</v>
      </c>
      <c r="M87" s="12">
        <v>100</v>
      </c>
    </row>
    <row r="88" spans="1:13">
      <c r="A88" s="16">
        <v>81</v>
      </c>
      <c r="B88" s="21"/>
      <c r="C88" s="18"/>
      <c r="D88" s="18" t="s">
        <v>17</v>
      </c>
      <c r="E88" s="18">
        <v>43275</v>
      </c>
      <c r="F88" s="18">
        <v>68</v>
      </c>
      <c r="G88" s="18">
        <v>57</v>
      </c>
      <c r="H88" s="18">
        <f t="shared" si="37"/>
        <v>38.76</v>
      </c>
      <c r="I88" s="18">
        <v>4</v>
      </c>
      <c r="J88" s="18">
        <v>90</v>
      </c>
      <c r="K88" s="19">
        <f t="shared" si="33"/>
        <v>4659.275</v>
      </c>
      <c r="L88" s="20">
        <f t="shared" si="38"/>
        <v>9.28792569659443</v>
      </c>
      <c r="M88" s="12">
        <v>100</v>
      </c>
    </row>
    <row r="89" spans="1:13">
      <c r="A89" s="16">
        <v>82</v>
      </c>
      <c r="B89" s="21"/>
      <c r="C89" s="18"/>
      <c r="D89" s="18" t="s">
        <v>32</v>
      </c>
      <c r="E89" s="18">
        <v>150000</v>
      </c>
      <c r="F89" s="18">
        <v>62</v>
      </c>
      <c r="G89" s="18">
        <v>57</v>
      </c>
      <c r="H89" s="18">
        <f t="shared" si="37"/>
        <v>35.34</v>
      </c>
      <c r="I89" s="18">
        <v>4</v>
      </c>
      <c r="J89" s="18">
        <v>180</v>
      </c>
      <c r="K89" s="19">
        <f t="shared" si="33"/>
        <v>7362.5</v>
      </c>
      <c r="L89" s="20">
        <f t="shared" si="38"/>
        <v>20.3735144312394</v>
      </c>
      <c r="M89" s="12">
        <v>100</v>
      </c>
    </row>
    <row r="90" s="2" customFormat="1" ht="28" customHeight="1" spans="1:13">
      <c r="A90" s="16">
        <v>83</v>
      </c>
      <c r="B90" s="21"/>
      <c r="C90" s="13"/>
      <c r="D90" s="13" t="s">
        <v>20</v>
      </c>
      <c r="E90" s="13">
        <f>SUM(E87:E89)</f>
        <v>262473</v>
      </c>
      <c r="F90" s="13">
        <f>(F87+F88+F89)/3</f>
        <v>73</v>
      </c>
      <c r="G90" s="13">
        <f>(G89+G88+G87)/3</f>
        <v>61</v>
      </c>
      <c r="H90" s="42">
        <v>33.8</v>
      </c>
      <c r="I90" s="13">
        <v>4</v>
      </c>
      <c r="J90" s="13">
        <v>365</v>
      </c>
      <c r="K90" s="14">
        <f t="shared" si="33"/>
        <v>8005.4265</v>
      </c>
      <c r="L90" s="15"/>
      <c r="M90" s="29">
        <v>100</v>
      </c>
    </row>
    <row r="91" spans="1:13">
      <c r="A91" s="16">
        <v>84</v>
      </c>
      <c r="B91" s="21"/>
      <c r="C91" s="18" t="s">
        <v>43</v>
      </c>
      <c r="D91" s="18" t="s">
        <v>16</v>
      </c>
      <c r="E91" s="18">
        <v>81534</v>
      </c>
      <c r="F91" s="18">
        <v>89</v>
      </c>
      <c r="G91" s="18">
        <v>69</v>
      </c>
      <c r="H91" s="18">
        <f t="shared" ref="H91:H93" si="39">F91*G91/M91</f>
        <v>61.41</v>
      </c>
      <c r="I91" s="18">
        <v>4</v>
      </c>
      <c r="J91" s="18">
        <v>90</v>
      </c>
      <c r="K91" s="19">
        <f t="shared" si="33"/>
        <v>13908.3415</v>
      </c>
      <c r="L91" s="20">
        <f t="shared" ref="L91:L93" si="40">E91/K91</f>
        <v>5.86223742061554</v>
      </c>
      <c r="M91" s="12">
        <v>100</v>
      </c>
    </row>
    <row r="92" spans="1:13">
      <c r="A92" s="16">
        <v>85</v>
      </c>
      <c r="B92" s="21"/>
      <c r="C92" s="18"/>
      <c r="D92" s="18" t="s">
        <v>17</v>
      </c>
      <c r="E92" s="18">
        <v>42559</v>
      </c>
      <c r="F92" s="18">
        <v>68</v>
      </c>
      <c r="G92" s="18">
        <v>57</v>
      </c>
      <c r="H92" s="18">
        <f t="shared" si="39"/>
        <v>38.76</v>
      </c>
      <c r="I92" s="18">
        <v>4</v>
      </c>
      <c r="J92" s="18">
        <v>90</v>
      </c>
      <c r="K92" s="19">
        <f t="shared" si="33"/>
        <v>4582.18566666667</v>
      </c>
      <c r="L92" s="20">
        <f t="shared" si="40"/>
        <v>9.28792569659443</v>
      </c>
      <c r="M92" s="12">
        <v>100</v>
      </c>
    </row>
    <row r="93" spans="1:13">
      <c r="A93" s="16">
        <v>86</v>
      </c>
      <c r="B93" s="21"/>
      <c r="C93" s="18"/>
      <c r="D93" s="18" t="s">
        <v>32</v>
      </c>
      <c r="E93" s="18">
        <v>125000</v>
      </c>
      <c r="F93" s="18">
        <v>62</v>
      </c>
      <c r="G93" s="18">
        <v>57</v>
      </c>
      <c r="H93" s="18">
        <f t="shared" si="39"/>
        <v>35.34</v>
      </c>
      <c r="I93" s="18">
        <v>4</v>
      </c>
      <c r="J93" s="18">
        <v>180</v>
      </c>
      <c r="K93" s="19">
        <f t="shared" si="33"/>
        <v>6135.41666666667</v>
      </c>
      <c r="L93" s="20">
        <f t="shared" si="40"/>
        <v>20.3735144312394</v>
      </c>
      <c r="M93" s="12">
        <v>100</v>
      </c>
    </row>
    <row r="94" s="2" customFormat="1" ht="22" customHeight="1" spans="1:13">
      <c r="A94" s="16">
        <v>87</v>
      </c>
      <c r="B94" s="21"/>
      <c r="C94" s="13"/>
      <c r="D94" s="13" t="s">
        <v>20</v>
      </c>
      <c r="E94" s="13">
        <f>SUM(E91:E93)</f>
        <v>249093</v>
      </c>
      <c r="F94" s="13">
        <f>(F91+F92+F93)/3</f>
        <v>73</v>
      </c>
      <c r="G94" s="13">
        <f>(G93+G92+G91)/3</f>
        <v>61</v>
      </c>
      <c r="H94" s="42">
        <v>33.8</v>
      </c>
      <c r="I94" s="13">
        <v>4</v>
      </c>
      <c r="J94" s="13">
        <v>365</v>
      </c>
      <c r="K94" s="14">
        <f t="shared" si="33"/>
        <v>7597.3365</v>
      </c>
      <c r="L94" s="15"/>
      <c r="M94" s="29">
        <v>100</v>
      </c>
    </row>
    <row r="95" spans="1:13">
      <c r="A95" s="16">
        <v>88</v>
      </c>
      <c r="B95" s="21"/>
      <c r="C95" s="18" t="s">
        <v>44</v>
      </c>
      <c r="D95" s="18" t="s">
        <v>16</v>
      </c>
      <c r="E95" s="18">
        <v>80057</v>
      </c>
      <c r="F95" s="18">
        <v>89</v>
      </c>
      <c r="G95" s="18">
        <v>69</v>
      </c>
      <c r="H95" s="18">
        <f t="shared" ref="H95:H97" si="41">F95*G95/M95</f>
        <v>61.41</v>
      </c>
      <c r="I95" s="18">
        <v>4</v>
      </c>
      <c r="J95" s="18">
        <v>90</v>
      </c>
      <c r="K95" s="19">
        <f t="shared" si="33"/>
        <v>13656.3899166667</v>
      </c>
      <c r="L95" s="20">
        <f t="shared" ref="L95:L97" si="42">E95/K95</f>
        <v>5.86223742061553</v>
      </c>
      <c r="M95" s="12">
        <v>100</v>
      </c>
    </row>
    <row r="96" spans="1:13">
      <c r="A96" s="16">
        <v>89</v>
      </c>
      <c r="B96" s="21"/>
      <c r="C96" s="18"/>
      <c r="D96" s="18" t="s">
        <v>17</v>
      </c>
      <c r="E96" s="18">
        <v>38181</v>
      </c>
      <c r="F96" s="18">
        <v>68</v>
      </c>
      <c r="G96" s="18">
        <v>57</v>
      </c>
      <c r="H96" s="18">
        <f t="shared" si="41"/>
        <v>38.76</v>
      </c>
      <c r="I96" s="18">
        <v>4</v>
      </c>
      <c r="J96" s="18">
        <v>90</v>
      </c>
      <c r="K96" s="19">
        <f t="shared" si="33"/>
        <v>4110.821</v>
      </c>
      <c r="L96" s="20">
        <f t="shared" si="42"/>
        <v>9.28792569659443</v>
      </c>
      <c r="M96" s="12">
        <v>100</v>
      </c>
    </row>
    <row r="97" spans="1:13">
      <c r="A97" s="16">
        <v>90</v>
      </c>
      <c r="B97" s="21"/>
      <c r="C97" s="18"/>
      <c r="D97" s="18" t="s">
        <v>32</v>
      </c>
      <c r="E97" s="18">
        <v>126699</v>
      </c>
      <c r="F97" s="18">
        <v>62</v>
      </c>
      <c r="G97" s="18">
        <v>57</v>
      </c>
      <c r="H97" s="18">
        <f t="shared" si="41"/>
        <v>35.34</v>
      </c>
      <c r="I97" s="18">
        <v>4</v>
      </c>
      <c r="J97" s="18">
        <v>180</v>
      </c>
      <c r="K97" s="19">
        <f t="shared" si="33"/>
        <v>6218.80925</v>
      </c>
      <c r="L97" s="20">
        <f t="shared" si="42"/>
        <v>20.3735144312394</v>
      </c>
      <c r="M97" s="12">
        <v>100</v>
      </c>
    </row>
    <row r="98" s="2" customFormat="1" ht="21" customHeight="1" spans="1:13">
      <c r="A98" s="16">
        <v>91</v>
      </c>
      <c r="B98" s="21"/>
      <c r="C98" s="13"/>
      <c r="D98" s="13" t="s">
        <v>20</v>
      </c>
      <c r="E98" s="13">
        <f>SUM(E95:E97)</f>
        <v>244937</v>
      </c>
      <c r="F98" s="13">
        <f>(F95+F96+F97)/3</f>
        <v>73</v>
      </c>
      <c r="G98" s="13">
        <f>(G97+G96+G95)/3</f>
        <v>61</v>
      </c>
      <c r="H98" s="42">
        <v>33.8</v>
      </c>
      <c r="I98" s="13">
        <v>4</v>
      </c>
      <c r="J98" s="13">
        <v>365</v>
      </c>
      <c r="K98" s="14">
        <f t="shared" si="33"/>
        <v>7470.5785</v>
      </c>
      <c r="L98" s="15"/>
      <c r="M98" s="29">
        <v>100</v>
      </c>
    </row>
    <row r="99" ht="24" customHeight="1" spans="1:13">
      <c r="A99" s="22"/>
      <c r="B99" s="31"/>
      <c r="C99" s="24" t="s">
        <v>25</v>
      </c>
      <c r="D99" s="24"/>
      <c r="E99" s="24">
        <f>E98+E94+E90+E86+E82</f>
        <v>1700000</v>
      </c>
      <c r="F99" s="24"/>
      <c r="G99" s="24"/>
      <c r="H99" s="24"/>
      <c r="I99" s="24"/>
      <c r="J99" s="24"/>
      <c r="K99" s="37">
        <f>K98+K94+K90+K86+K82</f>
        <v>51850</v>
      </c>
      <c r="L99" s="30"/>
      <c r="M99" s="26"/>
    </row>
    <row r="100" spans="1:13">
      <c r="A100" s="16">
        <v>92</v>
      </c>
      <c r="B100" s="17" t="s">
        <v>45</v>
      </c>
      <c r="C100" s="21" t="s">
        <v>46</v>
      </c>
      <c r="D100" s="31" t="s">
        <v>16</v>
      </c>
      <c r="E100" s="31">
        <v>123162</v>
      </c>
      <c r="F100" s="18">
        <v>78</v>
      </c>
      <c r="G100" s="18">
        <v>79</v>
      </c>
      <c r="H100" s="18">
        <f t="shared" ref="H100:H102" si="43">F100*G100/M100</f>
        <v>61.62</v>
      </c>
      <c r="I100" s="18">
        <v>4</v>
      </c>
      <c r="J100" s="18">
        <v>90</v>
      </c>
      <c r="K100" s="19">
        <f t="shared" ref="K100:K112" si="44">F100*G100*E100/J100/I100/M100</f>
        <v>21081.229</v>
      </c>
      <c r="L100" s="20">
        <f t="shared" ref="L100:L102" si="45">E100/K100</f>
        <v>5.84225900681597</v>
      </c>
      <c r="M100" s="12">
        <v>100</v>
      </c>
    </row>
    <row r="101" spans="1:13">
      <c r="A101" s="16">
        <v>93</v>
      </c>
      <c r="B101" s="21"/>
      <c r="C101" s="21"/>
      <c r="D101" s="18" t="s">
        <v>17</v>
      </c>
      <c r="E101" s="18">
        <v>73236</v>
      </c>
      <c r="F101" s="18">
        <v>91</v>
      </c>
      <c r="G101" s="18">
        <v>64</v>
      </c>
      <c r="H101" s="18">
        <f t="shared" si="43"/>
        <v>58.24</v>
      </c>
      <c r="I101" s="18">
        <v>4</v>
      </c>
      <c r="J101" s="18">
        <v>90</v>
      </c>
      <c r="K101" s="19">
        <f t="shared" si="44"/>
        <v>11847.9573333333</v>
      </c>
      <c r="L101" s="20">
        <f t="shared" si="45"/>
        <v>6.18131868131868</v>
      </c>
      <c r="M101" s="12">
        <v>100</v>
      </c>
    </row>
    <row r="102" spans="1:13">
      <c r="A102" s="16">
        <v>94</v>
      </c>
      <c r="B102" s="21"/>
      <c r="C102" s="21"/>
      <c r="D102" s="18" t="s">
        <v>47</v>
      </c>
      <c r="E102" s="18">
        <v>88621</v>
      </c>
      <c r="F102" s="18">
        <v>60</v>
      </c>
      <c r="G102" s="18">
        <v>60</v>
      </c>
      <c r="H102" s="18">
        <f t="shared" si="43"/>
        <v>36</v>
      </c>
      <c r="I102" s="18">
        <v>4</v>
      </c>
      <c r="J102" s="18">
        <v>180</v>
      </c>
      <c r="K102" s="19">
        <f t="shared" si="44"/>
        <v>4431.05</v>
      </c>
      <c r="L102" s="20">
        <f t="shared" si="45"/>
        <v>20</v>
      </c>
      <c r="M102" s="12">
        <v>100</v>
      </c>
    </row>
    <row r="103" s="2" customFormat="1" ht="25" customHeight="1" spans="1:13">
      <c r="A103" s="16">
        <v>95</v>
      </c>
      <c r="B103" s="21"/>
      <c r="C103" s="32"/>
      <c r="D103" s="13" t="s">
        <v>20</v>
      </c>
      <c r="E103" s="13">
        <f>E102+E101+E100</f>
        <v>285019</v>
      </c>
      <c r="F103" s="13">
        <f>(F102+F101+F100)/3</f>
        <v>76.3333333333333</v>
      </c>
      <c r="G103" s="13">
        <f>(G102+G101+G100)/3</f>
        <v>67.6666666666667</v>
      </c>
      <c r="H103" s="13">
        <v>39.22</v>
      </c>
      <c r="I103" s="13">
        <v>4</v>
      </c>
      <c r="J103" s="13">
        <v>365</v>
      </c>
      <c r="K103" s="14">
        <f t="shared" si="44"/>
        <v>10083.4689901065</v>
      </c>
      <c r="L103" s="15"/>
      <c r="M103" s="29">
        <v>100</v>
      </c>
    </row>
    <row r="104" spans="1:13">
      <c r="A104" s="16">
        <v>96</v>
      </c>
      <c r="B104" s="21"/>
      <c r="C104" s="17" t="s">
        <v>48</v>
      </c>
      <c r="D104" s="18" t="s">
        <v>16</v>
      </c>
      <c r="E104" s="18">
        <v>110243</v>
      </c>
      <c r="F104" s="18">
        <v>78</v>
      </c>
      <c r="G104" s="18">
        <v>79</v>
      </c>
      <c r="H104" s="18">
        <f t="shared" ref="H104:H106" si="46">F104*G104/M104</f>
        <v>61.62</v>
      </c>
      <c r="I104" s="18">
        <v>4</v>
      </c>
      <c r="J104" s="18">
        <v>90</v>
      </c>
      <c r="K104" s="19">
        <f t="shared" si="44"/>
        <v>18869.9268333333</v>
      </c>
      <c r="L104" s="20">
        <f t="shared" ref="L104:L106" si="47">E104/K104</f>
        <v>5.84225900681597</v>
      </c>
      <c r="M104" s="12">
        <v>100</v>
      </c>
    </row>
    <row r="105" spans="1:13">
      <c r="A105" s="16">
        <v>97</v>
      </c>
      <c r="B105" s="21"/>
      <c r="C105" s="21"/>
      <c r="D105" s="18" t="s">
        <v>17</v>
      </c>
      <c r="E105" s="18">
        <v>20445</v>
      </c>
      <c r="F105" s="18">
        <v>91</v>
      </c>
      <c r="G105" s="18">
        <v>64</v>
      </c>
      <c r="H105" s="18">
        <f t="shared" si="46"/>
        <v>58.24</v>
      </c>
      <c r="I105" s="18">
        <v>4</v>
      </c>
      <c r="J105" s="18">
        <v>90</v>
      </c>
      <c r="K105" s="19">
        <f t="shared" si="44"/>
        <v>3307.54666666667</v>
      </c>
      <c r="L105" s="20">
        <f t="shared" si="47"/>
        <v>6.18131868131868</v>
      </c>
      <c r="M105" s="12">
        <v>100</v>
      </c>
    </row>
    <row r="106" spans="1:13">
      <c r="A106" s="16">
        <v>98</v>
      </c>
      <c r="B106" s="21"/>
      <c r="C106" s="21"/>
      <c r="D106" s="18" t="s">
        <v>47</v>
      </c>
      <c r="E106" s="18">
        <v>124293</v>
      </c>
      <c r="F106" s="18">
        <v>60</v>
      </c>
      <c r="G106" s="18">
        <v>60</v>
      </c>
      <c r="H106" s="18">
        <f t="shared" si="46"/>
        <v>36</v>
      </c>
      <c r="I106" s="18">
        <v>4</v>
      </c>
      <c r="J106" s="18">
        <v>180</v>
      </c>
      <c r="K106" s="19">
        <f t="shared" si="44"/>
        <v>6214.65</v>
      </c>
      <c r="L106" s="20">
        <f t="shared" si="47"/>
        <v>20</v>
      </c>
      <c r="M106" s="12">
        <v>100</v>
      </c>
    </row>
    <row r="107" s="2" customFormat="1" ht="24" customHeight="1" spans="1:13">
      <c r="A107" s="16">
        <v>99</v>
      </c>
      <c r="B107" s="21"/>
      <c r="C107" s="32"/>
      <c r="D107" s="13" t="s">
        <v>20</v>
      </c>
      <c r="E107" s="13">
        <f>E106+E104+E105</f>
        <v>254981</v>
      </c>
      <c r="F107" s="13">
        <f>(F106+F105+F104)/3</f>
        <v>76.3333333333333</v>
      </c>
      <c r="G107" s="13">
        <f>(G106+G105+G104)/3</f>
        <v>67.6666666666667</v>
      </c>
      <c r="H107" s="13">
        <v>39.22</v>
      </c>
      <c r="I107" s="13">
        <v>4</v>
      </c>
      <c r="J107" s="13">
        <v>365</v>
      </c>
      <c r="K107" s="14">
        <f t="shared" si="44"/>
        <v>9020.77758523592</v>
      </c>
      <c r="L107" s="15"/>
      <c r="M107" s="29">
        <v>100</v>
      </c>
    </row>
    <row r="108" spans="1:13">
      <c r="A108" s="16">
        <v>100</v>
      </c>
      <c r="B108" s="21"/>
      <c r="C108" s="18" t="s">
        <v>49</v>
      </c>
      <c r="D108" s="18" t="s">
        <v>16</v>
      </c>
      <c r="E108" s="18">
        <v>94591</v>
      </c>
      <c r="F108" s="18">
        <v>78</v>
      </c>
      <c r="G108" s="18">
        <v>79</v>
      </c>
      <c r="H108" s="18">
        <f t="shared" ref="H108:H110" si="48">F108*G108/M108</f>
        <v>61.62</v>
      </c>
      <c r="I108" s="18">
        <v>4</v>
      </c>
      <c r="J108" s="18">
        <v>90</v>
      </c>
      <c r="K108" s="19">
        <f t="shared" si="44"/>
        <v>16190.8261666667</v>
      </c>
      <c r="L108" s="20">
        <f t="shared" ref="L108:L110" si="49">E108/K108</f>
        <v>5.84225900681597</v>
      </c>
      <c r="M108" s="12">
        <v>100</v>
      </c>
    </row>
    <row r="109" spans="1:13">
      <c r="A109" s="16">
        <v>101</v>
      </c>
      <c r="B109" s="21"/>
      <c r="C109" s="18"/>
      <c r="D109" s="18" t="s">
        <v>17</v>
      </c>
      <c r="E109" s="18">
        <v>47646</v>
      </c>
      <c r="F109" s="18">
        <v>91</v>
      </c>
      <c r="G109" s="18">
        <v>64</v>
      </c>
      <c r="H109" s="18">
        <f t="shared" si="48"/>
        <v>58.24</v>
      </c>
      <c r="I109" s="18">
        <v>4</v>
      </c>
      <c r="J109" s="18">
        <v>90</v>
      </c>
      <c r="K109" s="19">
        <f t="shared" si="44"/>
        <v>7708.064</v>
      </c>
      <c r="L109" s="20">
        <f t="shared" si="49"/>
        <v>6.18131868131868</v>
      </c>
      <c r="M109" s="12">
        <v>100</v>
      </c>
    </row>
    <row r="110" spans="1:13">
      <c r="A110" s="16">
        <v>102</v>
      </c>
      <c r="B110" s="21"/>
      <c r="C110" s="18"/>
      <c r="D110" s="18" t="s">
        <v>32</v>
      </c>
      <c r="E110" s="18">
        <v>143310</v>
      </c>
      <c r="F110" s="18">
        <v>60</v>
      </c>
      <c r="G110" s="18">
        <v>60</v>
      </c>
      <c r="H110" s="18">
        <f t="shared" si="48"/>
        <v>36</v>
      </c>
      <c r="I110" s="18">
        <v>4</v>
      </c>
      <c r="J110" s="18">
        <v>180</v>
      </c>
      <c r="K110" s="19">
        <f t="shared" si="44"/>
        <v>7165.5</v>
      </c>
      <c r="L110" s="20">
        <f t="shared" si="49"/>
        <v>20</v>
      </c>
      <c r="M110" s="12">
        <v>100</v>
      </c>
    </row>
    <row r="111" s="2" customFormat="1" ht="21" customHeight="1" spans="1:13">
      <c r="A111" s="16">
        <v>103</v>
      </c>
      <c r="B111" s="21"/>
      <c r="C111" s="13"/>
      <c r="D111" s="13" t="s">
        <v>20</v>
      </c>
      <c r="E111" s="13">
        <f>SUM(E108:E110)</f>
        <v>285547</v>
      </c>
      <c r="F111" s="13">
        <f>(F110+F109+F108)/3</f>
        <v>76.3333333333333</v>
      </c>
      <c r="G111" s="13">
        <f>(G110+G109+G108)/3</f>
        <v>67.6666666666667</v>
      </c>
      <c r="H111" s="13">
        <v>39.22</v>
      </c>
      <c r="I111" s="13">
        <v>4</v>
      </c>
      <c r="J111" s="13">
        <v>365</v>
      </c>
      <c r="K111" s="14">
        <f t="shared" si="44"/>
        <v>10102.1486978691</v>
      </c>
      <c r="L111" s="15"/>
      <c r="M111" s="29">
        <v>100</v>
      </c>
    </row>
    <row r="112" spans="1:13">
      <c r="A112" s="16">
        <v>104</v>
      </c>
      <c r="B112" s="21"/>
      <c r="C112" s="18" t="s">
        <v>50</v>
      </c>
      <c r="D112" s="18" t="s">
        <v>51</v>
      </c>
      <c r="E112" s="18">
        <v>83848</v>
      </c>
      <c r="F112" s="18">
        <v>78</v>
      </c>
      <c r="G112" s="18">
        <v>79</v>
      </c>
      <c r="H112" s="18">
        <f>F112*G112/M112</f>
        <v>61.62</v>
      </c>
      <c r="I112" s="18">
        <v>4</v>
      </c>
      <c r="J112" s="18">
        <v>180</v>
      </c>
      <c r="K112" s="19">
        <f t="shared" si="44"/>
        <v>7175.99133333333</v>
      </c>
      <c r="L112" s="20">
        <f t="shared" ref="L112:L114" si="50">E112/K112</f>
        <v>11.6845180136319</v>
      </c>
      <c r="M112" s="12">
        <v>100</v>
      </c>
    </row>
    <row r="113" spans="1:13">
      <c r="A113" s="16">
        <v>105</v>
      </c>
      <c r="B113" s="21"/>
      <c r="C113" s="18"/>
      <c r="D113" s="18" t="s">
        <v>19</v>
      </c>
      <c r="E113" s="18">
        <v>48546</v>
      </c>
      <c r="F113" s="18">
        <v>91</v>
      </c>
      <c r="G113" s="18">
        <v>64</v>
      </c>
      <c r="H113" s="18">
        <f>F113*G113/M114</f>
        <v>58.24</v>
      </c>
      <c r="I113" s="18">
        <v>4</v>
      </c>
      <c r="J113" s="18">
        <v>90</v>
      </c>
      <c r="K113" s="19">
        <f>F113*G113*E113/J113/I113/M114</f>
        <v>7853.664</v>
      </c>
      <c r="L113" s="20">
        <f t="shared" si="50"/>
        <v>6.18131868131868</v>
      </c>
      <c r="M113" s="12"/>
    </row>
    <row r="114" spans="1:13">
      <c r="A114" s="16">
        <v>106</v>
      </c>
      <c r="B114" s="21"/>
      <c r="C114" s="18"/>
      <c r="D114" s="18" t="s">
        <v>18</v>
      </c>
      <c r="E114" s="18">
        <v>32059</v>
      </c>
      <c r="F114" s="18">
        <v>60</v>
      </c>
      <c r="G114" s="18">
        <v>60</v>
      </c>
      <c r="H114" s="18">
        <f>F114*G114/M115</f>
        <v>36</v>
      </c>
      <c r="I114" s="18">
        <v>4</v>
      </c>
      <c r="J114" s="18">
        <v>90</v>
      </c>
      <c r="K114" s="19">
        <f>F114*G114*E114/J114/I114/M115</f>
        <v>3205.9</v>
      </c>
      <c r="L114" s="20">
        <f t="shared" si="50"/>
        <v>10</v>
      </c>
      <c r="M114" s="12">
        <v>100</v>
      </c>
    </row>
    <row r="115" s="2" customFormat="1" ht="21" customHeight="1" spans="1:13">
      <c r="A115" s="16">
        <v>107</v>
      </c>
      <c r="B115" s="21"/>
      <c r="C115" s="13"/>
      <c r="D115" s="13" t="s">
        <v>20</v>
      </c>
      <c r="E115" s="13">
        <f>SUM(E112:E114)</f>
        <v>164453</v>
      </c>
      <c r="F115" s="13">
        <f>(F114+F113+F112)/3</f>
        <v>76.3333333333333</v>
      </c>
      <c r="G115" s="13">
        <f>(G114+G113+G112)/3</f>
        <v>67.6666666666667</v>
      </c>
      <c r="H115" s="13">
        <v>33.44</v>
      </c>
      <c r="I115" s="13">
        <v>4</v>
      </c>
      <c r="J115" s="13">
        <v>365</v>
      </c>
      <c r="K115" s="14">
        <f t="shared" ref="K115:K131" si="51">F115*G115*E115/J115/I115/M115</f>
        <v>5818.05678158295</v>
      </c>
      <c r="L115" s="15"/>
      <c r="M115" s="29">
        <v>100</v>
      </c>
    </row>
    <row r="116" s="3" customFormat="1" ht="26" customHeight="1" spans="1:13">
      <c r="A116" s="22"/>
      <c r="B116" s="43"/>
      <c r="C116" s="24" t="s">
        <v>25</v>
      </c>
      <c r="D116" s="24"/>
      <c r="E116" s="24">
        <f>E115+E111+E107+E103</f>
        <v>990000</v>
      </c>
      <c r="F116" s="24"/>
      <c r="G116" s="24"/>
      <c r="H116" s="44"/>
      <c r="I116" s="24"/>
      <c r="J116" s="24"/>
      <c r="K116" s="25">
        <f>K115+K111+K107+K103</f>
        <v>35024.4520547945</v>
      </c>
      <c r="L116" s="30"/>
      <c r="M116" s="26"/>
    </row>
    <row r="117" spans="1:13">
      <c r="A117" s="16">
        <v>108</v>
      </c>
      <c r="B117" s="17" t="s">
        <v>52</v>
      </c>
      <c r="C117" s="21" t="s">
        <v>53</v>
      </c>
      <c r="D117" s="31" t="s">
        <v>16</v>
      </c>
      <c r="E117" s="31">
        <v>118348</v>
      </c>
      <c r="F117" s="18">
        <v>86</v>
      </c>
      <c r="G117" s="18">
        <v>68</v>
      </c>
      <c r="H117" s="45">
        <f t="shared" ref="H117:H120" si="52">F117*G117/M117</f>
        <v>58.48</v>
      </c>
      <c r="I117" s="18">
        <v>4</v>
      </c>
      <c r="J117" s="18">
        <v>90</v>
      </c>
      <c r="K117" s="19">
        <f t="shared" si="51"/>
        <v>19224.9751111111</v>
      </c>
      <c r="L117" s="20">
        <f t="shared" ref="L117:L120" si="53">E117/K117</f>
        <v>6.15595075239398</v>
      </c>
      <c r="M117" s="12">
        <v>100</v>
      </c>
    </row>
    <row r="118" spans="1:13">
      <c r="A118" s="16">
        <v>109</v>
      </c>
      <c r="B118" s="21"/>
      <c r="C118" s="21"/>
      <c r="D118" s="18" t="s">
        <v>17</v>
      </c>
      <c r="E118" s="18">
        <v>133405</v>
      </c>
      <c r="F118" s="18">
        <v>83</v>
      </c>
      <c r="G118" s="18">
        <v>57</v>
      </c>
      <c r="H118" s="45">
        <f t="shared" si="52"/>
        <v>47.31</v>
      </c>
      <c r="I118" s="18">
        <v>4</v>
      </c>
      <c r="J118" s="18">
        <v>90</v>
      </c>
      <c r="K118" s="19">
        <f t="shared" si="51"/>
        <v>17531.6404166667</v>
      </c>
      <c r="L118" s="20">
        <f t="shared" si="53"/>
        <v>7.60938490805326</v>
      </c>
      <c r="M118" s="12">
        <v>100</v>
      </c>
    </row>
    <row r="119" spans="1:13">
      <c r="A119" s="16">
        <v>110</v>
      </c>
      <c r="B119" s="21"/>
      <c r="C119" s="21"/>
      <c r="D119" s="18" t="s">
        <v>18</v>
      </c>
      <c r="E119" s="18">
        <v>144262</v>
      </c>
      <c r="F119" s="18">
        <v>64</v>
      </c>
      <c r="G119" s="18">
        <v>57</v>
      </c>
      <c r="H119" s="45">
        <f t="shared" si="52"/>
        <v>36.48</v>
      </c>
      <c r="I119" s="18">
        <v>4</v>
      </c>
      <c r="J119" s="18">
        <v>90</v>
      </c>
      <c r="K119" s="19">
        <f t="shared" si="51"/>
        <v>14618.5493333333</v>
      </c>
      <c r="L119" s="20">
        <f t="shared" si="53"/>
        <v>9.86842105263158</v>
      </c>
      <c r="M119" s="12">
        <v>100</v>
      </c>
    </row>
    <row r="120" spans="1:13">
      <c r="A120" s="16">
        <v>111</v>
      </c>
      <c r="B120" s="21"/>
      <c r="C120" s="21"/>
      <c r="D120" s="18" t="s">
        <v>19</v>
      </c>
      <c r="E120" s="18">
        <v>202750</v>
      </c>
      <c r="F120" s="18">
        <v>53</v>
      </c>
      <c r="G120" s="18">
        <v>57</v>
      </c>
      <c r="H120" s="45">
        <f t="shared" si="52"/>
        <v>30.21</v>
      </c>
      <c r="I120" s="18">
        <v>4</v>
      </c>
      <c r="J120" s="18">
        <v>90</v>
      </c>
      <c r="K120" s="19">
        <f t="shared" si="51"/>
        <v>17014.1041666667</v>
      </c>
      <c r="L120" s="20">
        <f t="shared" si="53"/>
        <v>11.9165839126117</v>
      </c>
      <c r="M120" s="12">
        <v>100</v>
      </c>
    </row>
    <row r="121" s="2" customFormat="1" ht="21" customHeight="1" spans="1:13">
      <c r="A121" s="16">
        <v>112</v>
      </c>
      <c r="B121" s="21"/>
      <c r="C121" s="32"/>
      <c r="D121" s="13" t="s">
        <v>20</v>
      </c>
      <c r="E121" s="13">
        <f>E120+E119+E118+E117</f>
        <v>598765</v>
      </c>
      <c r="F121" s="13">
        <f>(F120+F119+F118+F117)/4</f>
        <v>71.5</v>
      </c>
      <c r="G121" s="13">
        <f>(G120+G119+G118+G117)/4</f>
        <v>59.75</v>
      </c>
      <c r="H121" s="42">
        <v>32.85</v>
      </c>
      <c r="I121" s="13">
        <v>4</v>
      </c>
      <c r="J121" s="13">
        <v>365</v>
      </c>
      <c r="K121" s="14">
        <f t="shared" si="51"/>
        <v>17520.5405864726</v>
      </c>
      <c r="L121" s="15"/>
      <c r="M121" s="29">
        <v>100</v>
      </c>
    </row>
    <row r="122" spans="1:13">
      <c r="A122" s="16">
        <v>113</v>
      </c>
      <c r="B122" s="21"/>
      <c r="C122" s="17" t="s">
        <v>54</v>
      </c>
      <c r="D122" s="18" t="s">
        <v>16</v>
      </c>
      <c r="E122" s="18">
        <v>32746</v>
      </c>
      <c r="F122" s="18">
        <v>86</v>
      </c>
      <c r="G122" s="18">
        <v>68</v>
      </c>
      <c r="H122" s="45">
        <f t="shared" ref="H122:H125" si="54">F122*G122/M122</f>
        <v>58.48</v>
      </c>
      <c r="I122" s="18">
        <v>4</v>
      </c>
      <c r="J122" s="18">
        <v>90</v>
      </c>
      <c r="K122" s="19">
        <f t="shared" si="51"/>
        <v>5319.40577777778</v>
      </c>
      <c r="L122" s="20">
        <f t="shared" ref="L122:L125" si="55">E122/K122</f>
        <v>6.15595075239398</v>
      </c>
      <c r="M122" s="12">
        <v>100</v>
      </c>
    </row>
    <row r="123" spans="1:13">
      <c r="A123" s="16">
        <v>114</v>
      </c>
      <c r="B123" s="21"/>
      <c r="C123" s="21"/>
      <c r="D123" s="18" t="s">
        <v>17</v>
      </c>
      <c r="E123" s="18">
        <v>38525</v>
      </c>
      <c r="F123" s="18">
        <v>83</v>
      </c>
      <c r="G123" s="18">
        <v>57</v>
      </c>
      <c r="H123" s="45">
        <f t="shared" si="54"/>
        <v>47.31</v>
      </c>
      <c r="I123" s="18">
        <v>4</v>
      </c>
      <c r="J123" s="18">
        <v>90</v>
      </c>
      <c r="K123" s="19">
        <f t="shared" si="51"/>
        <v>5062.82708333333</v>
      </c>
      <c r="L123" s="20">
        <f t="shared" si="55"/>
        <v>7.60938490805326</v>
      </c>
      <c r="M123" s="12">
        <v>100</v>
      </c>
    </row>
    <row r="124" spans="1:13">
      <c r="A124" s="16">
        <v>115</v>
      </c>
      <c r="B124" s="21"/>
      <c r="C124" s="21"/>
      <c r="D124" s="18" t="s">
        <v>18</v>
      </c>
      <c r="E124" s="18">
        <v>113970</v>
      </c>
      <c r="F124" s="18">
        <v>64</v>
      </c>
      <c r="G124" s="18">
        <v>57</v>
      </c>
      <c r="H124" s="45">
        <f t="shared" si="54"/>
        <v>36.48</v>
      </c>
      <c r="I124" s="18">
        <v>4</v>
      </c>
      <c r="J124" s="18">
        <v>90</v>
      </c>
      <c r="K124" s="19">
        <f t="shared" si="51"/>
        <v>11548.96</v>
      </c>
      <c r="L124" s="20">
        <f t="shared" si="55"/>
        <v>9.86842105263158</v>
      </c>
      <c r="M124" s="12">
        <v>100</v>
      </c>
    </row>
    <row r="125" spans="1:13">
      <c r="A125" s="16">
        <v>116</v>
      </c>
      <c r="B125" s="21"/>
      <c r="C125" s="21"/>
      <c r="D125" s="18" t="s">
        <v>19</v>
      </c>
      <c r="E125" s="18">
        <v>121518</v>
      </c>
      <c r="F125" s="18">
        <v>53</v>
      </c>
      <c r="G125" s="18">
        <v>57</v>
      </c>
      <c r="H125" s="45">
        <f t="shared" si="54"/>
        <v>30.21</v>
      </c>
      <c r="I125" s="18">
        <v>4</v>
      </c>
      <c r="J125" s="18">
        <v>90</v>
      </c>
      <c r="K125" s="19">
        <f t="shared" si="51"/>
        <v>10197.3855</v>
      </c>
      <c r="L125" s="20">
        <f t="shared" si="55"/>
        <v>11.9165839126117</v>
      </c>
      <c r="M125" s="12">
        <v>100</v>
      </c>
    </row>
    <row r="126" s="2" customFormat="1" ht="22" customHeight="1" spans="1:13">
      <c r="A126" s="16">
        <v>117</v>
      </c>
      <c r="B126" s="21"/>
      <c r="C126" s="32"/>
      <c r="D126" s="13" t="s">
        <v>20</v>
      </c>
      <c r="E126" s="13">
        <f>E125+E124+E123+E122</f>
        <v>306759</v>
      </c>
      <c r="F126" s="13">
        <f>(F125+F124+F123+F122)/4</f>
        <v>71.5</v>
      </c>
      <c r="G126" s="13">
        <f>(G125+G124+G123+G122)/4</f>
        <v>59.75</v>
      </c>
      <c r="H126" s="42">
        <v>32.85</v>
      </c>
      <c r="I126" s="13">
        <v>4</v>
      </c>
      <c r="J126" s="13">
        <v>365</v>
      </c>
      <c r="K126" s="14">
        <f t="shared" si="51"/>
        <v>8976.11501969178</v>
      </c>
      <c r="L126" s="15"/>
      <c r="M126" s="29">
        <v>100</v>
      </c>
    </row>
    <row r="127" spans="1:13">
      <c r="A127" s="16">
        <v>118</v>
      </c>
      <c r="B127" s="21"/>
      <c r="C127" s="17" t="s">
        <v>55</v>
      </c>
      <c r="D127" s="18" t="s">
        <v>16</v>
      </c>
      <c r="E127" s="18">
        <v>123916</v>
      </c>
      <c r="F127" s="18">
        <v>86</v>
      </c>
      <c r="G127" s="18">
        <v>68</v>
      </c>
      <c r="H127" s="45">
        <f t="shared" ref="H127:H130" si="56">F127*G127/M127</f>
        <v>58.48</v>
      </c>
      <c r="I127" s="18">
        <v>4</v>
      </c>
      <c r="J127" s="18">
        <v>90</v>
      </c>
      <c r="K127" s="19">
        <f t="shared" si="51"/>
        <v>20129.4657777778</v>
      </c>
      <c r="L127" s="20">
        <f t="shared" ref="L127:L130" si="57">E127/K127</f>
        <v>6.15595075239398</v>
      </c>
      <c r="M127" s="12">
        <v>100</v>
      </c>
    </row>
    <row r="128" spans="1:13">
      <c r="A128" s="16">
        <v>119</v>
      </c>
      <c r="B128" s="21"/>
      <c r="C128" s="21"/>
      <c r="D128" s="18" t="s">
        <v>17</v>
      </c>
      <c r="E128" s="18">
        <v>100560</v>
      </c>
      <c r="F128" s="18">
        <v>83</v>
      </c>
      <c r="G128" s="18">
        <v>57</v>
      </c>
      <c r="H128" s="45">
        <f t="shared" si="56"/>
        <v>47.31</v>
      </c>
      <c r="I128" s="18">
        <v>4</v>
      </c>
      <c r="J128" s="18">
        <v>90</v>
      </c>
      <c r="K128" s="19">
        <f t="shared" si="51"/>
        <v>13215.26</v>
      </c>
      <c r="L128" s="20">
        <f t="shared" si="57"/>
        <v>7.60938490805327</v>
      </c>
      <c r="M128" s="12">
        <v>100</v>
      </c>
    </row>
    <row r="129" spans="1:13">
      <c r="A129" s="16">
        <v>120</v>
      </c>
      <c r="B129" s="21"/>
      <c r="C129" s="21"/>
      <c r="D129" s="18" t="s">
        <v>18</v>
      </c>
      <c r="E129" s="18">
        <v>157828</v>
      </c>
      <c r="F129" s="18">
        <v>64</v>
      </c>
      <c r="G129" s="18">
        <v>57</v>
      </c>
      <c r="H129" s="45">
        <f t="shared" si="56"/>
        <v>36.48</v>
      </c>
      <c r="I129" s="18">
        <v>4</v>
      </c>
      <c r="J129" s="18">
        <v>90</v>
      </c>
      <c r="K129" s="19">
        <f t="shared" si="51"/>
        <v>15993.2373333333</v>
      </c>
      <c r="L129" s="20">
        <f t="shared" si="57"/>
        <v>9.86842105263158</v>
      </c>
      <c r="M129" s="12">
        <v>100</v>
      </c>
    </row>
    <row r="130" spans="1:13">
      <c r="A130" s="16">
        <v>121</v>
      </c>
      <c r="B130" s="21"/>
      <c r="C130" s="21"/>
      <c r="D130" s="18" t="s">
        <v>19</v>
      </c>
      <c r="E130" s="18">
        <v>292172</v>
      </c>
      <c r="F130" s="18">
        <v>53</v>
      </c>
      <c r="G130" s="18">
        <v>57</v>
      </c>
      <c r="H130" s="45">
        <f t="shared" si="56"/>
        <v>30.21</v>
      </c>
      <c r="I130" s="18">
        <v>4</v>
      </c>
      <c r="J130" s="18">
        <v>90</v>
      </c>
      <c r="K130" s="19">
        <f t="shared" si="51"/>
        <v>24518.1003333333</v>
      </c>
      <c r="L130" s="20">
        <f t="shared" si="57"/>
        <v>11.9165839126117</v>
      </c>
      <c r="M130" s="12">
        <v>100</v>
      </c>
    </row>
    <row r="131" s="2" customFormat="1" ht="18" customHeight="1" spans="1:13">
      <c r="A131" s="16">
        <v>122</v>
      </c>
      <c r="B131" s="21"/>
      <c r="C131" s="27"/>
      <c r="D131" s="28" t="s">
        <v>20</v>
      </c>
      <c r="E131" s="13">
        <f>E130+E129+E128+E127</f>
        <v>674476</v>
      </c>
      <c r="F131" s="13">
        <f>(F130+F129+F128+F127)/4</f>
        <v>71.5</v>
      </c>
      <c r="G131" s="13">
        <f>(G130+G129+G128+G127)/4</f>
        <v>59.75</v>
      </c>
      <c r="H131" s="42">
        <v>32.85</v>
      </c>
      <c r="I131" s="13">
        <v>4</v>
      </c>
      <c r="J131" s="13">
        <v>365</v>
      </c>
      <c r="K131" s="14">
        <f t="shared" si="51"/>
        <v>19735.930010274</v>
      </c>
      <c r="L131" s="15"/>
      <c r="M131" s="29">
        <v>100</v>
      </c>
    </row>
    <row r="132" ht="24" customHeight="1" spans="1:13">
      <c r="A132" s="22"/>
      <c r="B132" s="31"/>
      <c r="C132" s="24" t="s">
        <v>25</v>
      </c>
      <c r="D132" s="24"/>
      <c r="E132" s="24">
        <f>E131+E126+E121</f>
        <v>1580000</v>
      </c>
      <c r="F132" s="24"/>
      <c r="G132" s="24"/>
      <c r="H132" s="44"/>
      <c r="I132" s="24"/>
      <c r="J132" s="24"/>
      <c r="K132" s="25">
        <f>K131+K126+K121</f>
        <v>46232.5856164384</v>
      </c>
      <c r="L132" s="30"/>
      <c r="M132" s="26"/>
    </row>
    <row r="133" spans="1:13">
      <c r="A133" s="16">
        <v>123</v>
      </c>
      <c r="B133" s="17" t="s">
        <v>56</v>
      </c>
      <c r="C133" s="18" t="s">
        <v>57</v>
      </c>
      <c r="D133" s="18" t="s">
        <v>16</v>
      </c>
      <c r="E133" s="18">
        <v>172034</v>
      </c>
      <c r="F133" s="18">
        <v>88</v>
      </c>
      <c r="G133" s="18">
        <v>68</v>
      </c>
      <c r="H133" s="45">
        <f t="shared" ref="H133:H135" si="58">F133*G133/M133</f>
        <v>59.84</v>
      </c>
      <c r="I133" s="18">
        <v>4</v>
      </c>
      <c r="J133" s="18">
        <v>90</v>
      </c>
      <c r="K133" s="19">
        <f t="shared" ref="K133:K144" si="59">F133*G133*E133/J133/I133/M133</f>
        <v>28595.8737777778</v>
      </c>
      <c r="L133" s="20">
        <f t="shared" ref="L133:L135" si="60">E133/K133</f>
        <v>6.01604278074866</v>
      </c>
      <c r="M133" s="12">
        <v>100</v>
      </c>
    </row>
    <row r="134" spans="1:13">
      <c r="A134" s="16">
        <v>124</v>
      </c>
      <c r="B134" s="21"/>
      <c r="C134" s="18"/>
      <c r="D134" s="18" t="s">
        <v>17</v>
      </c>
      <c r="E134" s="18">
        <v>103019</v>
      </c>
      <c r="F134" s="18">
        <v>99</v>
      </c>
      <c r="G134" s="18">
        <v>56.5</v>
      </c>
      <c r="H134" s="45">
        <f t="shared" si="58"/>
        <v>55.935</v>
      </c>
      <c r="I134" s="18">
        <v>4</v>
      </c>
      <c r="J134" s="18">
        <v>90</v>
      </c>
      <c r="K134" s="19">
        <f t="shared" si="59"/>
        <v>16006.577125</v>
      </c>
      <c r="L134" s="20">
        <f t="shared" si="60"/>
        <v>6.43604183427192</v>
      </c>
      <c r="M134" s="12">
        <v>100</v>
      </c>
    </row>
    <row r="135" spans="1:13">
      <c r="A135" s="16">
        <v>125</v>
      </c>
      <c r="B135" s="21"/>
      <c r="C135" s="18"/>
      <c r="D135" s="18" t="s">
        <v>32</v>
      </c>
      <c r="E135" s="18">
        <v>360935</v>
      </c>
      <c r="F135" s="18">
        <v>80</v>
      </c>
      <c r="G135" s="18">
        <v>56.5</v>
      </c>
      <c r="H135" s="45">
        <f t="shared" si="58"/>
        <v>45.2</v>
      </c>
      <c r="I135" s="18">
        <v>4</v>
      </c>
      <c r="J135" s="18">
        <v>180</v>
      </c>
      <c r="K135" s="19">
        <f t="shared" si="59"/>
        <v>22658.6972222222</v>
      </c>
      <c r="L135" s="20">
        <f t="shared" si="60"/>
        <v>15.929203539823</v>
      </c>
      <c r="M135" s="12">
        <v>100</v>
      </c>
    </row>
    <row r="136" s="2" customFormat="1" ht="21" customHeight="1" spans="1:13">
      <c r="A136" s="16">
        <v>126</v>
      </c>
      <c r="B136" s="21"/>
      <c r="C136" s="13"/>
      <c r="D136" s="13" t="s">
        <v>20</v>
      </c>
      <c r="E136" s="13">
        <f>E135+E134+E133</f>
        <v>635988</v>
      </c>
      <c r="F136" s="13">
        <f>(F135+F134+F133)/3</f>
        <v>89</v>
      </c>
      <c r="G136" s="13">
        <f>(G135+G134+G133)/3</f>
        <v>60.3333333333333</v>
      </c>
      <c r="H136" s="42">
        <v>43.09</v>
      </c>
      <c r="I136" s="13">
        <v>4</v>
      </c>
      <c r="J136" s="13">
        <v>365</v>
      </c>
      <c r="K136" s="14">
        <f t="shared" si="59"/>
        <v>23390.7093424657</v>
      </c>
      <c r="L136" s="15"/>
      <c r="M136" s="29">
        <v>100</v>
      </c>
    </row>
    <row r="137" spans="1:13">
      <c r="A137" s="16">
        <v>127</v>
      </c>
      <c r="B137" s="21"/>
      <c r="C137" s="18" t="s">
        <v>58</v>
      </c>
      <c r="D137" s="18" t="s">
        <v>16</v>
      </c>
      <c r="E137" s="18">
        <v>222148</v>
      </c>
      <c r="F137" s="18">
        <v>88</v>
      </c>
      <c r="G137" s="18">
        <v>68</v>
      </c>
      <c r="H137" s="45">
        <f t="shared" ref="H137:H139" si="61">F137*G137/M137</f>
        <v>59.84</v>
      </c>
      <c r="I137" s="18">
        <v>4</v>
      </c>
      <c r="J137" s="18">
        <v>90</v>
      </c>
      <c r="K137" s="19">
        <f t="shared" si="59"/>
        <v>36925.9342222222</v>
      </c>
      <c r="L137" s="20">
        <f t="shared" ref="L137:L139" si="62">E137/K137</f>
        <v>6.01604278074866</v>
      </c>
      <c r="M137" s="12">
        <v>100</v>
      </c>
    </row>
    <row r="138" spans="1:13">
      <c r="A138" s="16">
        <v>128</v>
      </c>
      <c r="B138" s="21"/>
      <c r="C138" s="18"/>
      <c r="D138" s="18" t="s">
        <v>17</v>
      </c>
      <c r="E138" s="18">
        <v>277187</v>
      </c>
      <c r="F138" s="18">
        <v>99</v>
      </c>
      <c r="G138" s="18">
        <v>56.5</v>
      </c>
      <c r="H138" s="45">
        <f t="shared" si="61"/>
        <v>55.935</v>
      </c>
      <c r="I138" s="18">
        <v>4</v>
      </c>
      <c r="J138" s="18">
        <v>90</v>
      </c>
      <c r="K138" s="19">
        <f t="shared" si="59"/>
        <v>43067.930125</v>
      </c>
      <c r="L138" s="20">
        <f t="shared" si="62"/>
        <v>6.43604183427192</v>
      </c>
      <c r="M138" s="12">
        <v>100</v>
      </c>
    </row>
    <row r="139" spans="1:13">
      <c r="A139" s="16">
        <v>129</v>
      </c>
      <c r="B139" s="21"/>
      <c r="C139" s="18"/>
      <c r="D139" s="18" t="s">
        <v>32</v>
      </c>
      <c r="E139" s="18">
        <v>467224</v>
      </c>
      <c r="F139" s="18">
        <v>80</v>
      </c>
      <c r="G139" s="18">
        <v>56.5</v>
      </c>
      <c r="H139" s="45">
        <f t="shared" si="61"/>
        <v>45.2</v>
      </c>
      <c r="I139" s="18">
        <v>4</v>
      </c>
      <c r="J139" s="18">
        <v>180</v>
      </c>
      <c r="K139" s="19">
        <f t="shared" si="59"/>
        <v>29331.2844444444</v>
      </c>
      <c r="L139" s="20">
        <f t="shared" si="62"/>
        <v>15.929203539823</v>
      </c>
      <c r="M139" s="12">
        <v>100</v>
      </c>
    </row>
    <row r="140" s="2" customFormat="1" ht="22" customHeight="1" spans="1:13">
      <c r="A140" s="16">
        <v>130</v>
      </c>
      <c r="B140" s="21"/>
      <c r="C140" s="13"/>
      <c r="D140" s="13" t="s">
        <v>20</v>
      </c>
      <c r="E140" s="13">
        <f>E139+E138+E137</f>
        <v>966559</v>
      </c>
      <c r="F140" s="13">
        <f>(F139+F138+F137)/3</f>
        <v>89</v>
      </c>
      <c r="G140" s="13">
        <f>(G139+G138+G137)/3</f>
        <v>60.3333333333333</v>
      </c>
      <c r="H140" s="42">
        <v>43.09</v>
      </c>
      <c r="I140" s="13">
        <v>4</v>
      </c>
      <c r="J140" s="13">
        <v>365</v>
      </c>
      <c r="K140" s="14">
        <f t="shared" si="59"/>
        <v>35548.627696347</v>
      </c>
      <c r="L140" s="15"/>
      <c r="M140" s="29">
        <v>100</v>
      </c>
    </row>
    <row r="141" spans="1:13">
      <c r="A141" s="16">
        <v>131</v>
      </c>
      <c r="B141" s="21"/>
      <c r="C141" s="18" t="s">
        <v>59</v>
      </c>
      <c r="D141" s="18" t="s">
        <v>16</v>
      </c>
      <c r="E141" s="18">
        <v>121162</v>
      </c>
      <c r="F141" s="18">
        <v>88</v>
      </c>
      <c r="G141" s="18">
        <v>68</v>
      </c>
      <c r="H141" s="45">
        <f t="shared" ref="H141:H143" si="63">F141*G141/M141</f>
        <v>59.84</v>
      </c>
      <c r="I141" s="18">
        <v>4</v>
      </c>
      <c r="J141" s="18">
        <v>90</v>
      </c>
      <c r="K141" s="19">
        <f t="shared" si="59"/>
        <v>20139.8168888889</v>
      </c>
      <c r="L141" s="20">
        <f t="shared" ref="L141:L143" si="64">E141/K141</f>
        <v>6.01604278074866</v>
      </c>
      <c r="M141" s="12">
        <v>100</v>
      </c>
    </row>
    <row r="142" spans="1:13">
      <c r="A142" s="16">
        <v>132</v>
      </c>
      <c r="B142" s="21"/>
      <c r="C142" s="18"/>
      <c r="D142" s="18" t="s">
        <v>17</v>
      </c>
      <c r="E142" s="18">
        <v>67626</v>
      </c>
      <c r="F142" s="18">
        <v>99</v>
      </c>
      <c r="G142" s="18">
        <v>56.5</v>
      </c>
      <c r="H142" s="45">
        <f t="shared" si="63"/>
        <v>55.935</v>
      </c>
      <c r="I142" s="18">
        <v>4</v>
      </c>
      <c r="J142" s="18">
        <v>90</v>
      </c>
      <c r="K142" s="19">
        <f t="shared" si="59"/>
        <v>10507.38975</v>
      </c>
      <c r="L142" s="20">
        <f t="shared" si="64"/>
        <v>6.43604183427192</v>
      </c>
      <c r="M142" s="12">
        <v>100</v>
      </c>
    </row>
    <row r="143" spans="1:13">
      <c r="A143" s="16">
        <v>133</v>
      </c>
      <c r="B143" s="21"/>
      <c r="C143" s="18"/>
      <c r="D143" s="18" t="s">
        <v>32</v>
      </c>
      <c r="E143" s="18">
        <v>239503</v>
      </c>
      <c r="F143" s="18">
        <v>80</v>
      </c>
      <c r="G143" s="18">
        <v>56.5</v>
      </c>
      <c r="H143" s="45">
        <f t="shared" si="63"/>
        <v>45.2</v>
      </c>
      <c r="I143" s="18">
        <v>4</v>
      </c>
      <c r="J143" s="18">
        <v>90</v>
      </c>
      <c r="K143" s="19">
        <f t="shared" si="59"/>
        <v>30070.9322222222</v>
      </c>
      <c r="L143" s="20">
        <f t="shared" si="64"/>
        <v>7.9646017699115</v>
      </c>
      <c r="M143" s="12">
        <v>100</v>
      </c>
    </row>
    <row r="144" s="2" customFormat="1" ht="22" customHeight="1" spans="1:13">
      <c r="A144" s="16">
        <v>134</v>
      </c>
      <c r="B144" s="21"/>
      <c r="C144" s="13"/>
      <c r="D144" s="13" t="s">
        <v>20</v>
      </c>
      <c r="E144" s="13">
        <f>E143+E142+E141</f>
        <v>428291</v>
      </c>
      <c r="F144" s="13">
        <f>(F143+F142+F141)/3</f>
        <v>89</v>
      </c>
      <c r="G144" s="13">
        <f>(G143+G142+G141)/3</f>
        <v>60.3333333333333</v>
      </c>
      <c r="H144" s="42">
        <v>43.09</v>
      </c>
      <c r="I144" s="13">
        <v>4</v>
      </c>
      <c r="J144" s="13">
        <v>365</v>
      </c>
      <c r="K144" s="14">
        <f t="shared" si="59"/>
        <v>15751.9171666667</v>
      </c>
      <c r="L144" s="15"/>
      <c r="M144" s="29">
        <v>100</v>
      </c>
    </row>
    <row r="145" ht="24" customHeight="1" spans="1:13">
      <c r="A145" s="35"/>
      <c r="B145" s="21"/>
      <c r="C145" s="36" t="s">
        <v>25</v>
      </c>
      <c r="D145" s="36"/>
      <c r="E145" s="36">
        <f>E144+E140+E136</f>
        <v>2030838</v>
      </c>
      <c r="F145" s="36"/>
      <c r="G145" s="36"/>
      <c r="H145" s="46"/>
      <c r="I145" s="36"/>
      <c r="J145" s="36"/>
      <c r="K145" s="37">
        <f>K144+K140+K136</f>
        <v>74691.2542054794</v>
      </c>
      <c r="L145" s="38"/>
      <c r="M145" s="39"/>
    </row>
    <row r="146" spans="1:13">
      <c r="A146" s="16">
        <v>135</v>
      </c>
      <c r="B146" s="17" t="s">
        <v>60</v>
      </c>
      <c r="C146" s="21" t="s">
        <v>61</v>
      </c>
      <c r="D146" s="31" t="s">
        <v>16</v>
      </c>
      <c r="E146" s="18">
        <v>133011</v>
      </c>
      <c r="F146" s="18">
        <v>77</v>
      </c>
      <c r="G146" s="18">
        <v>74</v>
      </c>
      <c r="H146" s="45">
        <f t="shared" ref="H146:H149" si="65">F146*G146/M146</f>
        <v>56.98</v>
      </c>
      <c r="I146" s="18">
        <v>4</v>
      </c>
      <c r="J146" s="18">
        <v>90</v>
      </c>
      <c r="K146" s="19">
        <f t="shared" ref="K146:K155" si="66">F146*G146*E146/J146/I146/M146</f>
        <v>21052.6855</v>
      </c>
      <c r="L146" s="20">
        <f t="shared" ref="L146:L149" si="67">E146/K146</f>
        <v>6.31800631800632</v>
      </c>
      <c r="M146" s="12">
        <v>100</v>
      </c>
    </row>
    <row r="147" spans="1:13">
      <c r="A147" s="16">
        <v>136</v>
      </c>
      <c r="B147" s="21"/>
      <c r="C147" s="21"/>
      <c r="D147" s="18" t="s">
        <v>17</v>
      </c>
      <c r="E147" s="18">
        <v>93975</v>
      </c>
      <c r="F147" s="18">
        <v>84</v>
      </c>
      <c r="G147" s="18">
        <v>58</v>
      </c>
      <c r="H147" s="45">
        <f t="shared" si="65"/>
        <v>48.72</v>
      </c>
      <c r="I147" s="18">
        <v>4</v>
      </c>
      <c r="J147" s="18">
        <v>90</v>
      </c>
      <c r="K147" s="19">
        <f t="shared" si="66"/>
        <v>12717.95</v>
      </c>
      <c r="L147" s="20">
        <f t="shared" si="67"/>
        <v>7.38916256157635</v>
      </c>
      <c r="M147" s="12">
        <v>100</v>
      </c>
    </row>
    <row r="148" spans="1:13">
      <c r="A148" s="16">
        <v>137</v>
      </c>
      <c r="B148" s="21"/>
      <c r="C148" s="21"/>
      <c r="D148" s="18" t="s">
        <v>18</v>
      </c>
      <c r="E148" s="18">
        <v>119422</v>
      </c>
      <c r="F148" s="18">
        <v>62</v>
      </c>
      <c r="G148" s="18">
        <v>58</v>
      </c>
      <c r="H148" s="45">
        <f t="shared" si="65"/>
        <v>35.96</v>
      </c>
      <c r="I148" s="18">
        <v>4</v>
      </c>
      <c r="J148" s="18">
        <v>90</v>
      </c>
      <c r="K148" s="19">
        <f t="shared" si="66"/>
        <v>11928.9308888889</v>
      </c>
      <c r="L148" s="20">
        <f t="shared" si="67"/>
        <v>10.0111234705228</v>
      </c>
      <c r="M148" s="12">
        <v>100</v>
      </c>
    </row>
    <row r="149" spans="1:13">
      <c r="A149" s="16">
        <v>138</v>
      </c>
      <c r="B149" s="21"/>
      <c r="C149" s="21"/>
      <c r="D149" s="18" t="s">
        <v>19</v>
      </c>
      <c r="E149" s="18">
        <v>407938</v>
      </c>
      <c r="F149" s="18">
        <v>57</v>
      </c>
      <c r="G149" s="18">
        <v>58</v>
      </c>
      <c r="H149" s="45">
        <f t="shared" si="65"/>
        <v>33.06</v>
      </c>
      <c r="I149" s="18">
        <v>4</v>
      </c>
      <c r="J149" s="18">
        <v>90</v>
      </c>
      <c r="K149" s="19">
        <f t="shared" si="66"/>
        <v>37462.3063333333</v>
      </c>
      <c r="L149" s="20">
        <f t="shared" si="67"/>
        <v>10.8892921960073</v>
      </c>
      <c r="M149" s="12">
        <v>100</v>
      </c>
    </row>
    <row r="150" s="2" customFormat="1" ht="22" customHeight="1" spans="1:13">
      <c r="A150" s="16">
        <v>139</v>
      </c>
      <c r="B150" s="21"/>
      <c r="C150" s="32"/>
      <c r="D150" s="13" t="s">
        <v>20</v>
      </c>
      <c r="E150" s="13">
        <f>E149+E148+E147+E146</f>
        <v>754346</v>
      </c>
      <c r="F150" s="13">
        <f>(F149+F148+F147+F146)/4</f>
        <v>70</v>
      </c>
      <c r="G150" s="13">
        <f>(G149+G148+G147+G146)/4</f>
        <v>62</v>
      </c>
      <c r="H150" s="42">
        <v>36.7</v>
      </c>
      <c r="I150" s="13">
        <v>4</v>
      </c>
      <c r="J150" s="13">
        <v>365</v>
      </c>
      <c r="K150" s="14">
        <f t="shared" si="66"/>
        <v>22423.7098630137</v>
      </c>
      <c r="L150" s="20"/>
      <c r="M150" s="29">
        <v>100</v>
      </c>
    </row>
    <row r="151" spans="1:13">
      <c r="A151" s="16">
        <v>140</v>
      </c>
      <c r="B151" s="21"/>
      <c r="C151" s="17" t="s">
        <v>62</v>
      </c>
      <c r="D151" s="18" t="s">
        <v>16</v>
      </c>
      <c r="E151" s="18">
        <v>274989</v>
      </c>
      <c r="F151" s="18">
        <v>77</v>
      </c>
      <c r="G151" s="18">
        <v>74</v>
      </c>
      <c r="H151" s="45">
        <f t="shared" ref="H151:H154" si="68">F151*G151/M151</f>
        <v>56.98</v>
      </c>
      <c r="I151" s="18">
        <v>4</v>
      </c>
      <c r="J151" s="18">
        <v>90</v>
      </c>
      <c r="K151" s="19">
        <f t="shared" si="66"/>
        <v>43524.6478333333</v>
      </c>
      <c r="L151" s="20">
        <f t="shared" ref="L150:L155" si="69">E151/K151</f>
        <v>6.31800631800632</v>
      </c>
      <c r="M151" s="12">
        <v>100</v>
      </c>
    </row>
    <row r="152" spans="1:13">
      <c r="A152" s="16">
        <v>141</v>
      </c>
      <c r="B152" s="21"/>
      <c r="C152" s="21"/>
      <c r="D152" s="18" t="s">
        <v>17</v>
      </c>
      <c r="E152" s="18">
        <v>253351</v>
      </c>
      <c r="F152" s="18">
        <v>84</v>
      </c>
      <c r="G152" s="18">
        <v>58</v>
      </c>
      <c r="H152" s="45">
        <f t="shared" si="68"/>
        <v>48.72</v>
      </c>
      <c r="I152" s="18">
        <v>4</v>
      </c>
      <c r="J152" s="18">
        <v>90</v>
      </c>
      <c r="K152" s="19">
        <f t="shared" si="66"/>
        <v>34286.8353333333</v>
      </c>
      <c r="L152" s="20">
        <f t="shared" si="69"/>
        <v>7.38916256157636</v>
      </c>
      <c r="M152" s="12">
        <v>100</v>
      </c>
    </row>
    <row r="153" spans="1:13">
      <c r="A153" s="16">
        <v>142</v>
      </c>
      <c r="B153" s="21"/>
      <c r="C153" s="21"/>
      <c r="D153" s="18" t="s">
        <v>18</v>
      </c>
      <c r="E153" s="18">
        <v>224331</v>
      </c>
      <c r="F153" s="18">
        <v>62</v>
      </c>
      <c r="G153" s="18">
        <v>58</v>
      </c>
      <c r="H153" s="45">
        <f t="shared" si="68"/>
        <v>35.96</v>
      </c>
      <c r="I153" s="18">
        <v>4</v>
      </c>
      <c r="J153" s="18">
        <v>90</v>
      </c>
      <c r="K153" s="19">
        <f t="shared" si="66"/>
        <v>22408.1743333333</v>
      </c>
      <c r="L153" s="20">
        <f t="shared" si="69"/>
        <v>10.0111234705228</v>
      </c>
      <c r="M153" s="12">
        <v>100</v>
      </c>
    </row>
    <row r="154" spans="1:13">
      <c r="A154" s="16">
        <v>143</v>
      </c>
      <c r="B154" s="21"/>
      <c r="C154" s="21"/>
      <c r="D154" s="18" t="s">
        <v>19</v>
      </c>
      <c r="E154" s="18">
        <v>322983</v>
      </c>
      <c r="F154" s="18">
        <v>57</v>
      </c>
      <c r="G154" s="18">
        <v>58</v>
      </c>
      <c r="H154" s="45">
        <f t="shared" si="68"/>
        <v>33.06</v>
      </c>
      <c r="I154" s="18">
        <v>4</v>
      </c>
      <c r="J154" s="18">
        <v>90</v>
      </c>
      <c r="K154" s="19">
        <f t="shared" si="66"/>
        <v>29660.6055</v>
      </c>
      <c r="L154" s="20">
        <f t="shared" si="69"/>
        <v>10.8892921960073</v>
      </c>
      <c r="M154" s="12">
        <v>100</v>
      </c>
    </row>
    <row r="155" s="2" customFormat="1" ht="20" customHeight="1" spans="1:13">
      <c r="A155" s="16">
        <v>144</v>
      </c>
      <c r="B155" s="21"/>
      <c r="C155" s="27"/>
      <c r="D155" s="28" t="s">
        <v>20</v>
      </c>
      <c r="E155" s="13">
        <f>SUM(E151:E154)</f>
        <v>1075654</v>
      </c>
      <c r="F155" s="13">
        <f>(F154+F153+F152+F151)/4</f>
        <v>70</v>
      </c>
      <c r="G155" s="13">
        <f>(G154+G153+G152+G151)/4</f>
        <v>62</v>
      </c>
      <c r="H155" s="42">
        <v>36.7</v>
      </c>
      <c r="I155" s="13">
        <v>4</v>
      </c>
      <c r="J155" s="13">
        <v>365</v>
      </c>
      <c r="K155" s="14">
        <f t="shared" si="66"/>
        <v>31974.9202739726</v>
      </c>
      <c r="L155" s="20"/>
      <c r="M155" s="29">
        <v>100</v>
      </c>
    </row>
    <row r="156" ht="25" customHeight="1" spans="1:13">
      <c r="A156" s="16">
        <v>145</v>
      </c>
      <c r="B156" s="31"/>
      <c r="C156" s="36" t="s">
        <v>25</v>
      </c>
      <c r="D156" s="47"/>
      <c r="E156" s="13">
        <f>E155+E150</f>
        <v>1830000</v>
      </c>
      <c r="F156" s="13"/>
      <c r="G156" s="13"/>
      <c r="H156" s="13"/>
      <c r="I156" s="13"/>
      <c r="J156" s="13"/>
      <c r="K156" s="14">
        <f>K155+K150</f>
        <v>54398.6301369863</v>
      </c>
      <c r="L156" s="20"/>
      <c r="M156" s="12"/>
    </row>
    <row r="157" ht="24" customHeight="1" spans="1:13">
      <c r="A157" s="16">
        <v>146</v>
      </c>
      <c r="B157" s="18" t="s">
        <v>63</v>
      </c>
      <c r="C157" s="18"/>
      <c r="D157" s="18"/>
      <c r="E157" s="13">
        <v>14433898</v>
      </c>
      <c r="F157" s="13"/>
      <c r="G157" s="13"/>
      <c r="H157" s="13"/>
      <c r="I157" s="13"/>
      <c r="J157" s="13"/>
      <c r="K157" s="14">
        <f>K156+K145+K132+K116+K99+K78+K60+K40+K29</f>
        <v>482117.772114726</v>
      </c>
      <c r="L157" s="20"/>
      <c r="M157" s="12"/>
    </row>
    <row r="158" spans="1:13">
      <c r="A158" s="48"/>
      <c r="B158" s="49"/>
      <c r="C158" s="49"/>
      <c r="D158" s="49"/>
      <c r="E158" s="49"/>
      <c r="F158" s="49"/>
      <c r="G158" s="49"/>
      <c r="H158" s="49"/>
      <c r="I158" s="49"/>
      <c r="J158" s="49"/>
      <c r="K158" s="50"/>
      <c r="L158" s="51"/>
      <c r="M158" s="12"/>
    </row>
  </sheetData>
  <mergeCells count="61">
    <mergeCell ref="A1:L1"/>
    <mergeCell ref="F2:H2"/>
    <mergeCell ref="C29:D29"/>
    <mergeCell ref="C40:D40"/>
    <mergeCell ref="C60:D60"/>
    <mergeCell ref="C78:D78"/>
    <mergeCell ref="C99:D99"/>
    <mergeCell ref="C116:D116"/>
    <mergeCell ref="C132:D132"/>
    <mergeCell ref="C145:D145"/>
    <mergeCell ref="C156:D156"/>
    <mergeCell ref="A2:A3"/>
    <mergeCell ref="B2:B3"/>
    <mergeCell ref="B4:B29"/>
    <mergeCell ref="B30:B40"/>
    <mergeCell ref="B41:B60"/>
    <mergeCell ref="B61:B78"/>
    <mergeCell ref="B79:B99"/>
    <mergeCell ref="B100:B116"/>
    <mergeCell ref="B117:B132"/>
    <mergeCell ref="B133:B145"/>
    <mergeCell ref="B146:B156"/>
    <mergeCell ref="C2:C3"/>
    <mergeCell ref="C4:C8"/>
    <mergeCell ref="C9:C13"/>
    <mergeCell ref="C14:C18"/>
    <mergeCell ref="C19:C23"/>
    <mergeCell ref="C24:C28"/>
    <mergeCell ref="C30:C34"/>
    <mergeCell ref="C35:C39"/>
    <mergeCell ref="C41:C45"/>
    <mergeCell ref="C46:C49"/>
    <mergeCell ref="C50:C54"/>
    <mergeCell ref="C55:C59"/>
    <mergeCell ref="C61:C64"/>
    <mergeCell ref="C65:C68"/>
    <mergeCell ref="C69:C72"/>
    <mergeCell ref="C73:C77"/>
    <mergeCell ref="C79:C82"/>
    <mergeCell ref="C83:C86"/>
    <mergeCell ref="C87:C90"/>
    <mergeCell ref="C91:C94"/>
    <mergeCell ref="C95:C98"/>
    <mergeCell ref="C100:C103"/>
    <mergeCell ref="C104:C107"/>
    <mergeCell ref="C108:C111"/>
    <mergeCell ref="C112:C115"/>
    <mergeCell ref="C117:C121"/>
    <mergeCell ref="C122:C126"/>
    <mergeCell ref="C127:C131"/>
    <mergeCell ref="C133:C136"/>
    <mergeCell ref="C137:C140"/>
    <mergeCell ref="C141:C144"/>
    <mergeCell ref="C146:C150"/>
    <mergeCell ref="C151:C155"/>
    <mergeCell ref="D2:D3"/>
    <mergeCell ref="E2:E3"/>
    <mergeCell ref="I2:I3"/>
    <mergeCell ref="J2:J3"/>
    <mergeCell ref="K2:K3"/>
    <mergeCell ref="L2:L3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默持</cp:lastModifiedBy>
  <dcterms:created xsi:type="dcterms:W3CDTF">2026-04-10T10:03:00Z</dcterms:created>
  <dcterms:modified xsi:type="dcterms:W3CDTF">2026-07-22T08:48:19Z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90782E450E764DE9AB0D598A0E5CAA9B_11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